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Q:\Annual EOY Reporting\2023\UAA Reporting\"/>
    </mc:Choice>
  </mc:AlternateContent>
  <xr:revisionPtr revIDLastSave="0" documentId="8_{BB4CDCD3-81D8-475B-A5AD-0DB1692FB199}" xr6:coauthVersionLast="47" xr6:coauthVersionMax="47" xr10:uidLastSave="{00000000-0000-0000-0000-000000000000}"/>
  <bookViews>
    <workbookView xWindow="-110" yWindow="-110" windowWidth="19420" windowHeight="10420" tabRatio="755" activeTab="13" xr2:uid="{00000000-000D-0000-FFFF-FFFF00000000}"/>
  </bookViews>
  <sheets>
    <sheet name="Cover" sheetId="31" r:id="rId1"/>
    <sheet name="Table 5.1" sheetId="9" r:id="rId2"/>
    <sheet name="Table 5.2" sheetId="11" r:id="rId3"/>
    <sheet name="Table 5.3" sheetId="14" r:id="rId4"/>
    <sheet name="Table 5.4" sheetId="15" r:id="rId5"/>
    <sheet name="Table 5.5" sheetId="17" r:id="rId6"/>
    <sheet name="Table 5.6" sheetId="18" r:id="rId7"/>
    <sheet name="Table 5.7" sheetId="29" r:id="rId8"/>
    <sheet name="Table 5.8" sheetId="27" r:id="rId9"/>
    <sheet name="Table 5.9" sheetId="23" r:id="rId10"/>
    <sheet name="Table 5.10" sheetId="24" r:id="rId11"/>
    <sheet name="Table 5.11" sheetId="25" r:id="rId12"/>
    <sheet name="Table 5.12" sheetId="30" r:id="rId13"/>
    <sheet name="checksum" sheetId="16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4" l="1"/>
  <c r="Q10" i="14" s="1"/>
  <c r="E10" i="14"/>
  <c r="H10" i="14"/>
  <c r="K10" i="14"/>
  <c r="N10" i="14"/>
  <c r="B22" i="14"/>
  <c r="E22" i="14"/>
  <c r="Q22" i="14" s="1"/>
  <c r="H22" i="14"/>
  <c r="K22" i="14"/>
  <c r="N22" i="14"/>
  <c r="R11" i="15"/>
  <c r="R19" i="15"/>
  <c r="R23" i="15"/>
  <c r="S23" i="15" s="1"/>
  <c r="R19" i="9"/>
  <c r="S19" i="9" s="1"/>
  <c r="Q10" i="9"/>
  <c r="Q19" i="9"/>
  <c r="Q22" i="9"/>
  <c r="Q10" i="15"/>
  <c r="Q11" i="15"/>
  <c r="Q19" i="15"/>
  <c r="Q22" i="15"/>
  <c r="Q23" i="15"/>
  <c r="D11" i="15"/>
  <c r="G11" i="15"/>
  <c r="J11" i="15"/>
  <c r="M11" i="15"/>
  <c r="P11" i="15"/>
  <c r="S11" i="15"/>
  <c r="D19" i="15"/>
  <c r="G19" i="15"/>
  <c r="J19" i="15"/>
  <c r="M19" i="15"/>
  <c r="P19" i="15"/>
  <c r="S19" i="15"/>
  <c r="D23" i="15"/>
  <c r="G23" i="15"/>
  <c r="J23" i="15"/>
  <c r="M23" i="15"/>
  <c r="P23" i="15"/>
  <c r="D19" i="9"/>
  <c r="G19" i="9"/>
  <c r="J19" i="9"/>
  <c r="M19" i="9"/>
  <c r="P19" i="9"/>
  <c r="P44" i="23"/>
  <c r="Q12" i="17" l="1"/>
  <c r="Q23" i="17"/>
  <c r="Q22" i="23"/>
  <c r="D44" i="23"/>
  <c r="J44" i="23"/>
  <c r="M44" i="23"/>
  <c r="Q13" i="23" l="1"/>
  <c r="J43" i="23" l="1"/>
  <c r="G44" i="23"/>
  <c r="R44" i="23"/>
  <c r="S44" i="23" s="1"/>
  <c r="P43" i="23"/>
  <c r="M43" i="23"/>
  <c r="G43" i="23"/>
  <c r="R43" i="23" l="1"/>
  <c r="S43" i="23" s="1"/>
  <c r="D43" i="23"/>
  <c r="Q44" i="23" l="1"/>
  <c r="Q43" i="23"/>
  <c r="F12" i="24" l="1"/>
  <c r="L12" i="25" l="1"/>
  <c r="R9" i="25"/>
  <c r="C12" i="25"/>
  <c r="O12" i="24"/>
  <c r="F10" i="30"/>
  <c r="L12" i="24"/>
  <c r="G9" i="25"/>
  <c r="F12" i="25"/>
  <c r="I12" i="25"/>
  <c r="O12" i="25"/>
  <c r="C12" i="24"/>
  <c r="R9" i="24"/>
  <c r="I12" i="24"/>
  <c r="I11" i="30" l="1"/>
  <c r="R12" i="25"/>
  <c r="I10" i="30"/>
  <c r="R12" i="24"/>
  <c r="C10" i="30"/>
  <c r="O11" i="30"/>
  <c r="L10" i="30"/>
  <c r="L11" i="30"/>
  <c r="G12" i="25"/>
  <c r="F11" i="30"/>
  <c r="G11" i="30" s="1"/>
  <c r="O10" i="30"/>
  <c r="C11" i="30"/>
  <c r="R10" i="30" l="1"/>
  <c r="R11" i="30"/>
  <c r="G42" i="23" l="1"/>
  <c r="F45" i="23"/>
  <c r="G45" i="23" s="1"/>
  <c r="L45" i="23"/>
  <c r="M45" i="23" s="1"/>
  <c r="M42" i="23"/>
  <c r="O45" i="23"/>
  <c r="P45" i="23" s="1"/>
  <c r="P42" i="23"/>
  <c r="J42" i="23"/>
  <c r="I45" i="23"/>
  <c r="J45" i="23" s="1"/>
  <c r="R42" i="23" l="1"/>
  <c r="C45" i="23"/>
  <c r="D45" i="23" s="1"/>
  <c r="D42" i="23"/>
  <c r="F39" i="23" l="1"/>
  <c r="M36" i="23"/>
  <c r="L39" i="23"/>
  <c r="R36" i="23"/>
  <c r="C39" i="23"/>
  <c r="R45" i="23"/>
  <c r="S45" i="23" s="1"/>
  <c r="S42" i="23"/>
  <c r="O39" i="23"/>
  <c r="I39" i="23"/>
  <c r="L52" i="23" l="1"/>
  <c r="M48" i="23"/>
  <c r="L50" i="23"/>
  <c r="M50" i="23" s="1"/>
  <c r="M39" i="23"/>
  <c r="L64" i="23"/>
  <c r="F52" i="23"/>
  <c r="F50" i="23"/>
  <c r="F64" i="23" s="1"/>
  <c r="O52" i="23"/>
  <c r="O50" i="23"/>
  <c r="O64" i="23" s="1"/>
  <c r="R39" i="23"/>
  <c r="I50" i="23"/>
  <c r="I64" i="23" s="1"/>
  <c r="I52" i="23"/>
  <c r="C52" i="23"/>
  <c r="R48" i="23"/>
  <c r="C50" i="23"/>
  <c r="C64" i="23" s="1"/>
  <c r="M20" i="17" l="1"/>
  <c r="M52" i="23"/>
  <c r="R52" i="23"/>
  <c r="R50" i="23"/>
  <c r="R64" i="23" s="1"/>
  <c r="M24" i="17" l="1"/>
  <c r="M25" i="17"/>
  <c r="M27" i="17"/>
  <c r="M26" i="17"/>
  <c r="M10" i="23"/>
  <c r="M21" i="17"/>
  <c r="M23" i="17" l="1"/>
  <c r="M26" i="15" l="1"/>
  <c r="I18" i="25"/>
  <c r="L28" i="17"/>
  <c r="M22" i="17"/>
  <c r="F18" i="25" l="1"/>
  <c r="G15" i="25"/>
  <c r="L18" i="25"/>
  <c r="M15" i="25"/>
  <c r="I17" i="30"/>
  <c r="L15" i="27"/>
  <c r="M28" i="17"/>
  <c r="M26" i="9"/>
  <c r="M22" i="9" l="1"/>
  <c r="M22" i="15"/>
  <c r="L28" i="15"/>
  <c r="F17" i="30"/>
  <c r="G17" i="30" s="1"/>
  <c r="G18" i="25"/>
  <c r="L17" i="30"/>
  <c r="M17" i="30" s="1"/>
  <c r="M18" i="25"/>
  <c r="O18" i="25"/>
  <c r="M15" i="27"/>
  <c r="L23" i="14"/>
  <c r="M23" i="14" s="1"/>
  <c r="M23" i="9"/>
  <c r="L22" i="14" l="1"/>
  <c r="M22" i="14" s="1"/>
  <c r="L28" i="9"/>
  <c r="I28" i="17"/>
  <c r="F28" i="17"/>
  <c r="O17" i="30"/>
  <c r="M28" i="9"/>
  <c r="J23" i="17"/>
  <c r="M28" i="15"/>
  <c r="F15" i="27" l="1"/>
  <c r="I15" i="27"/>
  <c r="F23" i="14"/>
  <c r="C18" i="25"/>
  <c r="R15" i="25"/>
  <c r="G23" i="17"/>
  <c r="R10" i="23"/>
  <c r="J22" i="9" l="1"/>
  <c r="O28" i="17"/>
  <c r="R18" i="25"/>
  <c r="P23" i="17"/>
  <c r="C17" i="30"/>
  <c r="R20" i="17"/>
  <c r="I22" i="14"/>
  <c r="J22" i="14" s="1"/>
  <c r="I28" i="9"/>
  <c r="J22" i="15"/>
  <c r="I28" i="15"/>
  <c r="I23" i="14"/>
  <c r="R17" i="30" l="1"/>
  <c r="O23" i="14"/>
  <c r="R26" i="17"/>
  <c r="O15" i="27"/>
  <c r="F28" i="15"/>
  <c r="G22" i="15"/>
  <c r="R21" i="17"/>
  <c r="R24" i="17"/>
  <c r="G22" i="9"/>
  <c r="F22" i="14"/>
  <c r="G22" i="14" s="1"/>
  <c r="F28" i="9"/>
  <c r="C28" i="17" l="1"/>
  <c r="R22" i="17"/>
  <c r="O28" i="9"/>
  <c r="O22" i="14"/>
  <c r="P22" i="14" s="1"/>
  <c r="P22" i="9"/>
  <c r="O28" i="15"/>
  <c r="P22" i="15"/>
  <c r="R25" i="17"/>
  <c r="R27" i="17"/>
  <c r="P27" i="17" l="1"/>
  <c r="G26" i="17"/>
  <c r="P21" i="17"/>
  <c r="D23" i="17"/>
  <c r="R23" i="17"/>
  <c r="G27" i="17"/>
  <c r="J22" i="17"/>
  <c r="J21" i="17"/>
  <c r="G22" i="17"/>
  <c r="R28" i="17"/>
  <c r="G21" i="17"/>
  <c r="J27" i="17"/>
  <c r="C15" i="27"/>
  <c r="R26" i="9" l="1"/>
  <c r="P22" i="17"/>
  <c r="S23" i="17"/>
  <c r="R15" i="27"/>
  <c r="J26" i="17"/>
  <c r="Q27" i="17"/>
  <c r="S27" i="17" s="1"/>
  <c r="D27" i="17"/>
  <c r="P26" i="17"/>
  <c r="D22" i="15"/>
  <c r="C28" i="15"/>
  <c r="R22" i="15"/>
  <c r="R23" i="9"/>
  <c r="C23" i="14"/>
  <c r="P25" i="17"/>
  <c r="R26" i="15"/>
  <c r="J24" i="17" l="1"/>
  <c r="R23" i="14"/>
  <c r="P24" i="17"/>
  <c r="D22" i="9"/>
  <c r="R22" i="9"/>
  <c r="C28" i="9"/>
  <c r="C22" i="14"/>
  <c r="J25" i="17"/>
  <c r="S22" i="15"/>
  <c r="R28" i="15"/>
  <c r="Q26" i="17"/>
  <c r="D26" i="17"/>
  <c r="G25" i="17"/>
  <c r="Q22" i="17"/>
  <c r="D22" i="17"/>
  <c r="K28" i="15"/>
  <c r="H23" i="14" l="1"/>
  <c r="R22" i="14"/>
  <c r="S22" i="14" s="1"/>
  <c r="D22" i="14"/>
  <c r="S22" i="9"/>
  <c r="R28" i="9"/>
  <c r="H28" i="15"/>
  <c r="J28" i="15" s="1"/>
  <c r="J26" i="15"/>
  <c r="S22" i="17"/>
  <c r="G26" i="9"/>
  <c r="J26" i="9"/>
  <c r="G24" i="17"/>
  <c r="E28" i="15"/>
  <c r="G28" i="15" s="1"/>
  <c r="G26" i="15"/>
  <c r="P26" i="9"/>
  <c r="Q21" i="17"/>
  <c r="D21" i="17"/>
  <c r="S26" i="17"/>
  <c r="N28" i="15"/>
  <c r="P28" i="15" s="1"/>
  <c r="P26" i="15"/>
  <c r="J23" i="9" l="1"/>
  <c r="H28" i="9"/>
  <c r="J28" i="9" s="1"/>
  <c r="Q26" i="9"/>
  <c r="S26" i="9" s="1"/>
  <c r="D26" i="9"/>
  <c r="Q24" i="17"/>
  <c r="D24" i="17"/>
  <c r="K23" i="14"/>
  <c r="K28" i="9"/>
  <c r="Q25" i="17"/>
  <c r="S25" i="17" s="1"/>
  <c r="D25" i="17"/>
  <c r="J23" i="14"/>
  <c r="S21" i="17"/>
  <c r="B28" i="15"/>
  <c r="D28" i="15" s="1"/>
  <c r="Q26" i="15"/>
  <c r="D26" i="15"/>
  <c r="E28" i="9"/>
  <c r="G28" i="9" s="1"/>
  <c r="E23" i="14"/>
  <c r="G23" i="9"/>
  <c r="Q28" i="15" l="1"/>
  <c r="S28" i="15" s="1"/>
  <c r="S26" i="15"/>
  <c r="N23" i="14"/>
  <c r="N28" i="9"/>
  <c r="P28" i="9" s="1"/>
  <c r="P23" i="9"/>
  <c r="G23" i="14"/>
  <c r="S24" i="17"/>
  <c r="B23" i="14" l="1"/>
  <c r="B28" i="9"/>
  <c r="D28" i="9" s="1"/>
  <c r="Q23" i="9"/>
  <c r="D23" i="9"/>
  <c r="P23" i="14"/>
  <c r="Q28" i="9" l="1"/>
  <c r="S28" i="9" s="1"/>
  <c r="S23" i="9"/>
  <c r="Q23" i="14"/>
  <c r="D23" i="14"/>
  <c r="S23" i="14" l="1"/>
  <c r="P11" i="25" l="1"/>
  <c r="P11" i="24"/>
  <c r="D11" i="25" l="1"/>
  <c r="D11" i="24"/>
  <c r="P38" i="23" l="1"/>
  <c r="D38" i="23" l="1"/>
  <c r="P48" i="23" l="1"/>
  <c r="J48" i="23"/>
  <c r="D48" i="23" l="1"/>
  <c r="G48" i="23"/>
  <c r="Q48" i="23" l="1"/>
  <c r="S48" i="23" s="1"/>
  <c r="L19" i="29" l="1"/>
  <c r="L17" i="27" s="1"/>
  <c r="N52" i="11"/>
  <c r="N26" i="14" s="1"/>
  <c r="H52" i="11"/>
  <c r="H26" i="14" s="1"/>
  <c r="K52" i="11"/>
  <c r="K26" i="14" s="1"/>
  <c r="E52" i="11" l="1"/>
  <c r="E26" i="14" s="1"/>
  <c r="Q18" i="18"/>
  <c r="Q17" i="18"/>
  <c r="I19" i="18"/>
  <c r="I16" i="27" s="1"/>
  <c r="I19" i="29"/>
  <c r="I17" i="27" s="1"/>
  <c r="Q18" i="29"/>
  <c r="F19" i="18"/>
  <c r="F16" i="27" s="1"/>
  <c r="Q17" i="29"/>
  <c r="L19" i="18"/>
  <c r="L16" i="27" s="1"/>
  <c r="L18" i="27" s="1"/>
  <c r="I18" i="27" l="1"/>
  <c r="G15" i="29"/>
  <c r="F19" i="29"/>
  <c r="C19" i="18"/>
  <c r="C16" i="27" s="1"/>
  <c r="R15" i="18"/>
  <c r="R19" i="18" s="1"/>
  <c r="R16" i="27" s="1"/>
  <c r="D15" i="29"/>
  <c r="C19" i="29"/>
  <c r="R15" i="29"/>
  <c r="P16" i="29"/>
  <c r="M17" i="29"/>
  <c r="M18" i="29"/>
  <c r="P16" i="18"/>
  <c r="P15" i="29"/>
  <c r="O19" i="29"/>
  <c r="O19" i="18"/>
  <c r="P15" i="18"/>
  <c r="G16" i="29"/>
  <c r="G17" i="29" l="1"/>
  <c r="G18" i="29"/>
  <c r="N29" i="11"/>
  <c r="P17" i="29"/>
  <c r="P18" i="29"/>
  <c r="I12" i="29"/>
  <c r="P17" i="25"/>
  <c r="D16" i="29"/>
  <c r="R16" i="29"/>
  <c r="J17" i="18"/>
  <c r="J18" i="18"/>
  <c r="P19" i="18"/>
  <c r="O16" i="27"/>
  <c r="F12" i="18"/>
  <c r="H29" i="11"/>
  <c r="P17" i="18"/>
  <c r="P18" i="18"/>
  <c r="Q35" i="11"/>
  <c r="O49" i="11"/>
  <c r="O20" i="11"/>
  <c r="P15" i="11"/>
  <c r="G17" i="25"/>
  <c r="J17" i="29"/>
  <c r="J18" i="29"/>
  <c r="G17" i="18"/>
  <c r="G18" i="18"/>
  <c r="G16" i="25"/>
  <c r="L12" i="29"/>
  <c r="R19" i="29"/>
  <c r="R17" i="27" s="1"/>
  <c r="R18" i="27" s="1"/>
  <c r="F17" i="27"/>
  <c r="G19" i="29"/>
  <c r="I12" i="18"/>
  <c r="O17" i="27"/>
  <c r="P17" i="27" s="1"/>
  <c r="P19" i="29"/>
  <c r="C17" i="27"/>
  <c r="D17" i="27" s="1"/>
  <c r="D19" i="29"/>
  <c r="F20" i="11"/>
  <c r="R16" i="18"/>
  <c r="M17" i="18"/>
  <c r="M18" i="18"/>
  <c r="I37" i="11"/>
  <c r="E29" i="11"/>
  <c r="F12" i="29"/>
  <c r="F37" i="11" l="1"/>
  <c r="G32" i="11"/>
  <c r="I10" i="27"/>
  <c r="I22" i="27" s="1"/>
  <c r="I36" i="27" s="1"/>
  <c r="I21" i="18"/>
  <c r="Q18" i="11"/>
  <c r="Q52" i="11" s="1"/>
  <c r="B52" i="11"/>
  <c r="B26" i="14" s="1"/>
  <c r="Q26" i="14" s="1"/>
  <c r="O19" i="14"/>
  <c r="P19" i="14" s="1"/>
  <c r="O54" i="11"/>
  <c r="P49" i="11"/>
  <c r="P32" i="11"/>
  <c r="O37" i="11"/>
  <c r="P16" i="27"/>
  <c r="O18" i="27"/>
  <c r="L20" i="11"/>
  <c r="K29" i="11"/>
  <c r="P35" i="11"/>
  <c r="J35" i="11"/>
  <c r="I20" i="11"/>
  <c r="I49" i="11"/>
  <c r="Q11" i="18"/>
  <c r="J10" i="29"/>
  <c r="J11" i="29"/>
  <c r="J17" i="25"/>
  <c r="L37" i="11"/>
  <c r="G11" i="29"/>
  <c r="F11" i="27"/>
  <c r="F23" i="27" s="1"/>
  <c r="F37" i="27" s="1"/>
  <c r="F21" i="29"/>
  <c r="F49" i="11"/>
  <c r="L21" i="29"/>
  <c r="L11" i="27"/>
  <c r="L23" i="27" s="1"/>
  <c r="L37" i="27" s="1"/>
  <c r="P10" i="18"/>
  <c r="P11" i="18"/>
  <c r="G10" i="18"/>
  <c r="G11" i="18"/>
  <c r="I21" i="29"/>
  <c r="I11" i="27"/>
  <c r="I23" i="27" s="1"/>
  <c r="P10" i="29"/>
  <c r="P11" i="29"/>
  <c r="G18" i="11"/>
  <c r="M16" i="25"/>
  <c r="R17" i="18"/>
  <c r="S17" i="18" s="1"/>
  <c r="D17" i="18"/>
  <c r="P9" i="29"/>
  <c r="O12" i="29"/>
  <c r="P18" i="11"/>
  <c r="O52" i="11"/>
  <c r="M10" i="18"/>
  <c r="M11" i="18"/>
  <c r="F10" i="27"/>
  <c r="F22" i="27" s="1"/>
  <c r="F21" i="18"/>
  <c r="N12" i="29"/>
  <c r="N11" i="27" s="1"/>
  <c r="G17" i="27"/>
  <c r="F18" i="27"/>
  <c r="P9" i="18"/>
  <c r="O12" i="18"/>
  <c r="M17" i="25"/>
  <c r="C18" i="27"/>
  <c r="K12" i="18"/>
  <c r="K10" i="27" s="1"/>
  <c r="M9" i="18"/>
  <c r="L12" i="18"/>
  <c r="D17" i="29"/>
  <c r="R17" i="29"/>
  <c r="G35" i="11"/>
  <c r="J10" i="18"/>
  <c r="J11" i="18"/>
  <c r="P20" i="11"/>
  <c r="P17" i="24"/>
  <c r="N12" i="11" l="1"/>
  <c r="N44" i="11"/>
  <c r="N46" i="11" s="1"/>
  <c r="M18" i="11"/>
  <c r="Q10" i="29"/>
  <c r="Q11" i="29"/>
  <c r="G37" i="11"/>
  <c r="M12" i="18"/>
  <c r="L10" i="27"/>
  <c r="L21" i="18"/>
  <c r="P9" i="17"/>
  <c r="M35" i="11"/>
  <c r="I37" i="27"/>
  <c r="L49" i="11"/>
  <c r="P37" i="11"/>
  <c r="J17" i="24"/>
  <c r="P54" i="11"/>
  <c r="O28" i="14"/>
  <c r="S17" i="29"/>
  <c r="R9" i="18"/>
  <c r="R12" i="18" s="1"/>
  <c r="C12" i="18"/>
  <c r="I19" i="14"/>
  <c r="I54" i="11"/>
  <c r="I28" i="14" s="1"/>
  <c r="M11" i="29"/>
  <c r="M9" i="17"/>
  <c r="P52" i="11"/>
  <c r="O26" i="14"/>
  <c r="P26" i="14" s="1"/>
  <c r="F36" i="27"/>
  <c r="O21" i="29"/>
  <c r="O11" i="27"/>
  <c r="P12" i="29"/>
  <c r="F52" i="11"/>
  <c r="Q10" i="18"/>
  <c r="D18" i="18"/>
  <c r="R18" i="18"/>
  <c r="S18" i="18" s="1"/>
  <c r="G10" i="29"/>
  <c r="M10" i="29"/>
  <c r="E12" i="11"/>
  <c r="E44" i="11"/>
  <c r="E46" i="11" s="1"/>
  <c r="H44" i="11"/>
  <c r="H46" i="11" s="1"/>
  <c r="H12" i="11"/>
  <c r="J18" i="11"/>
  <c r="I52" i="11"/>
  <c r="N12" i="18"/>
  <c r="N10" i="27" s="1"/>
  <c r="B12" i="29"/>
  <c r="B11" i="27" s="1"/>
  <c r="G17" i="24"/>
  <c r="O10" i="27"/>
  <c r="P12" i="18"/>
  <c r="O21" i="18"/>
  <c r="R18" i="29"/>
  <c r="S18" i="29" s="1"/>
  <c r="D18" i="29"/>
  <c r="F54" i="11"/>
  <c r="F28" i="14" s="1"/>
  <c r="F19" i="14"/>
  <c r="J27" i="11" l="1"/>
  <c r="I29" i="11"/>
  <c r="R10" i="18"/>
  <c r="S10" i="18" s="1"/>
  <c r="D10" i="18"/>
  <c r="L52" i="11"/>
  <c r="L22" i="27"/>
  <c r="L36" i="27" s="1"/>
  <c r="M10" i="27"/>
  <c r="P21" i="18"/>
  <c r="M13" i="17"/>
  <c r="M14" i="17"/>
  <c r="Q17" i="25"/>
  <c r="J10" i="17"/>
  <c r="M27" i="11"/>
  <c r="L29" i="11"/>
  <c r="P15" i="17"/>
  <c r="P16" i="25"/>
  <c r="F29" i="11"/>
  <c r="G27" i="11"/>
  <c r="R9" i="29"/>
  <c r="C12" i="29"/>
  <c r="D9" i="29"/>
  <c r="C49" i="11"/>
  <c r="C20" i="11"/>
  <c r="R15" i="11"/>
  <c r="L23" i="30"/>
  <c r="L25" i="25"/>
  <c r="L23" i="25"/>
  <c r="L32" i="25" s="1"/>
  <c r="M10" i="17"/>
  <c r="I25" i="25"/>
  <c r="I23" i="30"/>
  <c r="I23" i="25"/>
  <c r="I32" i="25" s="1"/>
  <c r="M15" i="17"/>
  <c r="G21" i="25"/>
  <c r="F25" i="25"/>
  <c r="F23" i="30"/>
  <c r="F23" i="25"/>
  <c r="J52" i="11"/>
  <c r="I26" i="14"/>
  <c r="J26" i="14" s="1"/>
  <c r="G52" i="11"/>
  <c r="F26" i="14"/>
  <c r="G26" i="14" s="1"/>
  <c r="P11" i="27"/>
  <c r="O23" i="27"/>
  <c r="C10" i="27"/>
  <c r="C22" i="27" s="1"/>
  <c r="C36" i="27" s="1"/>
  <c r="C21" i="18"/>
  <c r="P10" i="17"/>
  <c r="O22" i="27"/>
  <c r="P10" i="27"/>
  <c r="O29" i="11"/>
  <c r="P27" i="11"/>
  <c r="O23" i="25"/>
  <c r="O32" i="25" s="1"/>
  <c r="O25" i="25"/>
  <c r="O23" i="30"/>
  <c r="P21" i="29"/>
  <c r="R21" i="18"/>
  <c r="R10" i="27"/>
  <c r="R22" i="27" s="1"/>
  <c r="M17" i="24"/>
  <c r="J16" i="25"/>
  <c r="K44" i="11"/>
  <c r="K46" i="11" s="1"/>
  <c r="K12" i="11"/>
  <c r="R17" i="25"/>
  <c r="D17" i="25"/>
  <c r="R32" i="11"/>
  <c r="R37" i="11" s="1"/>
  <c r="D32" i="11"/>
  <c r="C37" i="11"/>
  <c r="L19" i="14"/>
  <c r="L54" i="11"/>
  <c r="L28" i="14" s="1"/>
  <c r="S17" i="25" l="1"/>
  <c r="C23" i="30"/>
  <c r="C23" i="25"/>
  <c r="C32" i="25" s="1"/>
  <c r="C25" i="25"/>
  <c r="R21" i="25"/>
  <c r="M16" i="17"/>
  <c r="C19" i="14"/>
  <c r="R19" i="14" s="1"/>
  <c r="C54" i="11"/>
  <c r="C28" i="14" s="1"/>
  <c r="Q27" i="11"/>
  <c r="Q29" i="11" s="1"/>
  <c r="B29" i="11"/>
  <c r="D37" i="11"/>
  <c r="I17" i="17"/>
  <c r="P29" i="11"/>
  <c r="O39" i="11"/>
  <c r="G23" i="25"/>
  <c r="F32" i="25"/>
  <c r="R16" i="25"/>
  <c r="F18" i="24"/>
  <c r="D11" i="18"/>
  <c r="R11" i="18"/>
  <c r="S11" i="18" s="1"/>
  <c r="I39" i="11"/>
  <c r="J29" i="11"/>
  <c r="I18" i="24"/>
  <c r="O36" i="27"/>
  <c r="P22" i="27"/>
  <c r="P36" i="27" s="1"/>
  <c r="F35" i="30"/>
  <c r="G35" i="30" s="1"/>
  <c r="F43" i="30"/>
  <c r="G23" i="30"/>
  <c r="F40" i="30"/>
  <c r="Q16" i="25"/>
  <c r="O43" i="30"/>
  <c r="O40" i="30"/>
  <c r="O35" i="30"/>
  <c r="I35" i="30"/>
  <c r="I40" i="30"/>
  <c r="I43" i="30"/>
  <c r="R36" i="27"/>
  <c r="O37" i="27"/>
  <c r="P23" i="27"/>
  <c r="P37" i="27" s="1"/>
  <c r="G25" i="25"/>
  <c r="G24" i="29" s="1"/>
  <c r="P14" i="17"/>
  <c r="F39" i="11"/>
  <c r="G29" i="11"/>
  <c r="P13" i="17"/>
  <c r="G20" i="23"/>
  <c r="O18" i="24"/>
  <c r="L35" i="30"/>
  <c r="L40" i="30"/>
  <c r="L43" i="30"/>
  <c r="C21" i="29"/>
  <c r="D12" i="29"/>
  <c r="C11" i="27"/>
  <c r="M52" i="11"/>
  <c r="L26" i="14"/>
  <c r="M26" i="14" s="1"/>
  <c r="D10" i="29"/>
  <c r="R10" i="29"/>
  <c r="G10" i="17"/>
  <c r="R49" i="11"/>
  <c r="R54" i="11" s="1"/>
  <c r="R20" i="11"/>
  <c r="R12" i="29"/>
  <c r="M29" i="11"/>
  <c r="L39" i="11"/>
  <c r="L18" i="24"/>
  <c r="J20" i="23"/>
  <c r="F17" i="17"/>
  <c r="P16" i="17"/>
  <c r="J10" i="11" l="1"/>
  <c r="I12" i="11"/>
  <c r="I44" i="11"/>
  <c r="F16" i="30"/>
  <c r="S16" i="25"/>
  <c r="R9" i="17"/>
  <c r="R25" i="25"/>
  <c r="R23" i="25"/>
  <c r="R32" i="25" s="1"/>
  <c r="R11" i="29"/>
  <c r="S11" i="29" s="1"/>
  <c r="D11" i="29"/>
  <c r="G12" i="17"/>
  <c r="O16" i="30"/>
  <c r="D18" i="11"/>
  <c r="C52" i="11"/>
  <c r="R18" i="11"/>
  <c r="D16" i="25"/>
  <c r="M12" i="17"/>
  <c r="I9" i="27"/>
  <c r="I30" i="17"/>
  <c r="R28" i="14"/>
  <c r="R17" i="24"/>
  <c r="D17" i="24"/>
  <c r="R11" i="27"/>
  <c r="R23" i="27" s="1"/>
  <c r="R21" i="29"/>
  <c r="F9" i="27"/>
  <c r="F30" i="17"/>
  <c r="I16" i="30"/>
  <c r="R23" i="30"/>
  <c r="C35" i="30"/>
  <c r="R35" i="30" s="1"/>
  <c r="C43" i="30"/>
  <c r="C40" i="30"/>
  <c r="L17" i="17"/>
  <c r="M11" i="17"/>
  <c r="L12" i="11"/>
  <c r="M10" i="11"/>
  <c r="L44" i="11"/>
  <c r="L16" i="30"/>
  <c r="D11" i="27"/>
  <c r="C23" i="27"/>
  <c r="Q17" i="24"/>
  <c r="G32" i="27"/>
  <c r="G40" i="30"/>
  <c r="P39" i="11"/>
  <c r="S10" i="29"/>
  <c r="G10" i="11"/>
  <c r="F44" i="11"/>
  <c r="F12" i="11"/>
  <c r="P12" i="17"/>
  <c r="P10" i="11"/>
  <c r="O44" i="11"/>
  <c r="O12" i="11"/>
  <c r="D21" i="29"/>
  <c r="D35" i="11"/>
  <c r="R35" i="11"/>
  <c r="S35" i="11" s="1"/>
  <c r="O17" i="17"/>
  <c r="P11" i="17"/>
  <c r="F25" i="23"/>
  <c r="F15" i="30" s="1"/>
  <c r="F18" i="30" s="1"/>
  <c r="J12" i="17"/>
  <c r="I46" i="11" l="1"/>
  <c r="J44" i="11"/>
  <c r="L22" i="11"/>
  <c r="M12" i="11"/>
  <c r="F12" i="27"/>
  <c r="F21" i="27"/>
  <c r="I22" i="11"/>
  <c r="J12" i="11"/>
  <c r="L9" i="27"/>
  <c r="M17" i="17"/>
  <c r="L30" i="17"/>
  <c r="P12" i="11"/>
  <c r="O22" i="11"/>
  <c r="F22" i="11"/>
  <c r="G12" i="11"/>
  <c r="P44" i="11"/>
  <c r="O46" i="11"/>
  <c r="I25" i="23"/>
  <c r="I15" i="30" s="1"/>
  <c r="I18" i="30" s="1"/>
  <c r="F46" i="11"/>
  <c r="G44" i="11"/>
  <c r="R37" i="27"/>
  <c r="Q10" i="17"/>
  <c r="I12" i="27"/>
  <c r="I21" i="27"/>
  <c r="P17" i="17"/>
  <c r="O9" i="27"/>
  <c r="O30" i="17"/>
  <c r="S17" i="24"/>
  <c r="G16" i="24"/>
  <c r="L46" i="11"/>
  <c r="M44" i="11"/>
  <c r="F11" i="14"/>
  <c r="R52" i="11"/>
  <c r="S52" i="11" s="1"/>
  <c r="S18" i="11"/>
  <c r="C37" i="27"/>
  <c r="D23" i="27"/>
  <c r="D37" i="27" s="1"/>
  <c r="R43" i="30"/>
  <c r="R40" i="30"/>
  <c r="D27" i="11"/>
  <c r="C29" i="11"/>
  <c r="R27" i="11"/>
  <c r="D52" i="11"/>
  <c r="C26" i="14"/>
  <c r="R27" i="25"/>
  <c r="P16" i="24" l="1"/>
  <c r="G22" i="23"/>
  <c r="O23" i="24"/>
  <c r="O32" i="24" s="1"/>
  <c r="O25" i="24"/>
  <c r="O22" i="30"/>
  <c r="J16" i="24"/>
  <c r="R10" i="17"/>
  <c r="D10" i="17"/>
  <c r="P46" i="11"/>
  <c r="O56" i="11"/>
  <c r="P56" i="11" s="1"/>
  <c r="L23" i="24"/>
  <c r="L32" i="24" s="1"/>
  <c r="L25" i="24"/>
  <c r="L22" i="30"/>
  <c r="P9" i="27"/>
  <c r="O12" i="27"/>
  <c r="P12" i="27" s="1"/>
  <c r="O21" i="27"/>
  <c r="F56" i="11"/>
  <c r="G46" i="11"/>
  <c r="I22" i="30"/>
  <c r="I25" i="24"/>
  <c r="I23" i="24"/>
  <c r="I32" i="24" s="1"/>
  <c r="F24" i="27"/>
  <c r="F35" i="27"/>
  <c r="L21" i="27"/>
  <c r="L12" i="27"/>
  <c r="M9" i="27"/>
  <c r="I56" i="11"/>
  <c r="J46" i="11"/>
  <c r="M16" i="24"/>
  <c r="L56" i="11"/>
  <c r="M46" i="11"/>
  <c r="R26" i="14"/>
  <c r="S26" i="14" s="1"/>
  <c r="D26" i="14"/>
  <c r="S27" i="11"/>
  <c r="R29" i="11"/>
  <c r="B44" i="11"/>
  <c r="B46" i="11" s="1"/>
  <c r="Q10" i="11"/>
  <c r="B12" i="11"/>
  <c r="D29" i="11"/>
  <c r="C39" i="11"/>
  <c r="F25" i="24"/>
  <c r="F23" i="24"/>
  <c r="F32" i="24" s="1"/>
  <c r="F22" i="30"/>
  <c r="M30" i="17"/>
  <c r="I14" i="14"/>
  <c r="P22" i="11"/>
  <c r="I35" i="27"/>
  <c r="I24" i="27"/>
  <c r="F14" i="14"/>
  <c r="R15" i="17"/>
  <c r="F16" i="9" l="1"/>
  <c r="G10" i="9"/>
  <c r="F10" i="14"/>
  <c r="G10" i="14" s="1"/>
  <c r="L42" i="30"/>
  <c r="L39" i="30"/>
  <c r="L34" i="30"/>
  <c r="I11" i="14"/>
  <c r="F39" i="30"/>
  <c r="F42" i="30"/>
  <c r="F34" i="30"/>
  <c r="S10" i="17"/>
  <c r="R11" i="17"/>
  <c r="C17" i="17"/>
  <c r="R13" i="17"/>
  <c r="D39" i="11"/>
  <c r="C18" i="24"/>
  <c r="R15" i="24"/>
  <c r="I42" i="30"/>
  <c r="I39" i="30"/>
  <c r="I34" i="30"/>
  <c r="M19" i="23"/>
  <c r="R16" i="17"/>
  <c r="S29" i="11"/>
  <c r="R39" i="11"/>
  <c r="O34" i="30"/>
  <c r="O39" i="30"/>
  <c r="O42" i="30"/>
  <c r="Q44" i="11"/>
  <c r="Q46" i="11" s="1"/>
  <c r="Q12" i="11"/>
  <c r="O24" i="27"/>
  <c r="O35" i="27"/>
  <c r="J22" i="23"/>
  <c r="M21" i="27"/>
  <c r="M35" i="27" s="1"/>
  <c r="L35" i="27"/>
  <c r="L24" i="27"/>
  <c r="G16" i="17" l="1"/>
  <c r="R14" i="17"/>
  <c r="J16" i="17"/>
  <c r="R18" i="24"/>
  <c r="R16" i="24"/>
  <c r="C16" i="30"/>
  <c r="R16" i="30" s="1"/>
  <c r="Q16" i="24"/>
  <c r="G10" i="15"/>
  <c r="F16" i="15"/>
  <c r="D12" i="17"/>
  <c r="R12" i="17"/>
  <c r="M14" i="15"/>
  <c r="D14" i="17"/>
  <c r="M20" i="23"/>
  <c r="P20" i="23"/>
  <c r="F16" i="14"/>
  <c r="F30" i="9"/>
  <c r="O25" i="23"/>
  <c r="O15" i="30" s="1"/>
  <c r="O18" i="30" s="1"/>
  <c r="G14" i="17"/>
  <c r="C9" i="27"/>
  <c r="C30" i="17"/>
  <c r="O11" i="14"/>
  <c r="R17" i="17"/>
  <c r="M24" i="23"/>
  <c r="J14" i="17"/>
  <c r="L11" i="14" l="1"/>
  <c r="M11" i="14" s="1"/>
  <c r="M11" i="9"/>
  <c r="J10" i="15"/>
  <c r="I16" i="15"/>
  <c r="G13" i="17"/>
  <c r="O14" i="14"/>
  <c r="I16" i="9"/>
  <c r="J10" i="9"/>
  <c r="I10" i="14"/>
  <c r="J10" i="14" s="1"/>
  <c r="R9" i="27"/>
  <c r="R30" i="17"/>
  <c r="F30" i="14"/>
  <c r="N17" i="17"/>
  <c r="N9" i="27" s="1"/>
  <c r="N12" i="27" s="1"/>
  <c r="F30" i="15"/>
  <c r="L14" i="14"/>
  <c r="M14" i="9"/>
  <c r="L25" i="23"/>
  <c r="M21" i="23"/>
  <c r="Q14" i="17"/>
  <c r="S14" i="17" s="1"/>
  <c r="D16" i="24"/>
  <c r="S16" i="24"/>
  <c r="C25" i="24"/>
  <c r="C22" i="30"/>
  <c r="C23" i="24"/>
  <c r="C32" i="24" s="1"/>
  <c r="R21" i="24"/>
  <c r="C12" i="27"/>
  <c r="C21" i="27"/>
  <c r="G11" i="17"/>
  <c r="S12" i="17"/>
  <c r="J13" i="17"/>
  <c r="R10" i="11"/>
  <c r="C12" i="11"/>
  <c r="C44" i="11"/>
  <c r="D10" i="11"/>
  <c r="J15" i="17" l="1"/>
  <c r="G15" i="17"/>
  <c r="C35" i="27"/>
  <c r="C24" i="27"/>
  <c r="M23" i="23"/>
  <c r="R19" i="23"/>
  <c r="D44" i="11"/>
  <c r="C46" i="11"/>
  <c r="I30" i="15"/>
  <c r="R44" i="11"/>
  <c r="R12" i="11"/>
  <c r="S10" i="11"/>
  <c r="C22" i="11"/>
  <c r="D12" i="11"/>
  <c r="R25" i="24"/>
  <c r="R23" i="24"/>
  <c r="R32" i="24" s="1"/>
  <c r="L15" i="30"/>
  <c r="M25" i="23"/>
  <c r="R12" i="27"/>
  <c r="R21" i="27"/>
  <c r="M22" i="23"/>
  <c r="I16" i="14"/>
  <c r="I30" i="9"/>
  <c r="J11" i="17"/>
  <c r="C34" i="30"/>
  <c r="R34" i="30" s="1"/>
  <c r="C42" i="30"/>
  <c r="R22" i="30"/>
  <c r="C39" i="30"/>
  <c r="K17" i="17"/>
  <c r="K9" i="27" s="1"/>
  <c r="Q16" i="17"/>
  <c r="S16" i="17" s="1"/>
  <c r="D16" i="17"/>
  <c r="P22" i="23"/>
  <c r="Q11" i="17" l="1"/>
  <c r="D11" i="17"/>
  <c r="M15" i="30"/>
  <c r="L18" i="30"/>
  <c r="L16" i="9"/>
  <c r="L10" i="14"/>
  <c r="M10" i="14" s="1"/>
  <c r="M10" i="9"/>
  <c r="O16" i="15"/>
  <c r="P10" i="15"/>
  <c r="Q15" i="17"/>
  <c r="D15" i="17"/>
  <c r="R24" i="27"/>
  <c r="R35" i="27"/>
  <c r="L16" i="15"/>
  <c r="M10" i="15"/>
  <c r="P10" i="9"/>
  <c r="O16" i="9"/>
  <c r="O10" i="14"/>
  <c r="P10" i="14" s="1"/>
  <c r="I30" i="14"/>
  <c r="Q13" i="17"/>
  <c r="D13" i="17"/>
  <c r="R27" i="24"/>
  <c r="R22" i="11"/>
  <c r="S12" i="11"/>
  <c r="R42" i="30"/>
  <c r="R39" i="30"/>
  <c r="R46" i="11"/>
  <c r="S44" i="11"/>
  <c r="C56" i="11"/>
  <c r="D46" i="11"/>
  <c r="Q20" i="23"/>
  <c r="R24" i="23" l="1"/>
  <c r="R20" i="23"/>
  <c r="D20" i="23"/>
  <c r="S15" i="17"/>
  <c r="L16" i="14"/>
  <c r="M16" i="9"/>
  <c r="L30" i="9"/>
  <c r="O16" i="14"/>
  <c r="O30" i="9"/>
  <c r="S11" i="17"/>
  <c r="S13" i="17"/>
  <c r="O30" i="15"/>
  <c r="R56" i="11"/>
  <c r="S46" i="11"/>
  <c r="L30" i="15"/>
  <c r="M16" i="15"/>
  <c r="M30" i="15" l="1"/>
  <c r="S20" i="23"/>
  <c r="R14" i="15"/>
  <c r="R14" i="9"/>
  <c r="C14" i="14"/>
  <c r="R21" i="23"/>
  <c r="C25" i="23"/>
  <c r="C15" i="30" s="1"/>
  <c r="M30" i="9"/>
  <c r="R23" i="23"/>
  <c r="L30" i="14"/>
  <c r="O30" i="14"/>
  <c r="K14" i="14"/>
  <c r="M14" i="14" s="1"/>
  <c r="E16" i="15" l="1"/>
  <c r="G14" i="15"/>
  <c r="C16" i="15"/>
  <c r="D10" i="15"/>
  <c r="R10" i="15"/>
  <c r="D10" i="9"/>
  <c r="C10" i="14"/>
  <c r="R10" i="9"/>
  <c r="C16" i="9"/>
  <c r="R11" i="9"/>
  <c r="C11" i="14"/>
  <c r="H16" i="15"/>
  <c r="J14" i="15"/>
  <c r="H14" i="14"/>
  <c r="J14" i="14" s="1"/>
  <c r="J14" i="9"/>
  <c r="R22" i="23"/>
  <c r="D22" i="23"/>
  <c r="N14" i="14"/>
  <c r="P14" i="14" s="1"/>
  <c r="P14" i="9"/>
  <c r="R14" i="14"/>
  <c r="N16" i="15"/>
  <c r="P14" i="15"/>
  <c r="C18" i="30"/>
  <c r="R18" i="30" s="1"/>
  <c r="R15" i="30"/>
  <c r="R25" i="23"/>
  <c r="K16" i="15"/>
  <c r="K30" i="15" s="1"/>
  <c r="E14" i="14"/>
  <c r="G14" i="14" s="1"/>
  <c r="G14" i="9"/>
  <c r="H30" i="15" l="1"/>
  <c r="J30" i="15" s="1"/>
  <c r="J16" i="15"/>
  <c r="R11" i="14"/>
  <c r="C16" i="14"/>
  <c r="C30" i="9"/>
  <c r="R16" i="9"/>
  <c r="S10" i="9"/>
  <c r="E30" i="15"/>
  <c r="G30" i="15" s="1"/>
  <c r="G16" i="15"/>
  <c r="B16" i="15"/>
  <c r="B30" i="15" s="1"/>
  <c r="Q14" i="15"/>
  <c r="D14" i="15"/>
  <c r="D10" i="14"/>
  <c r="R10" i="14"/>
  <c r="S10" i="14" s="1"/>
  <c r="S10" i="15"/>
  <c r="R16" i="15"/>
  <c r="Q14" i="9"/>
  <c r="S14" i="9" s="1"/>
  <c r="B14" i="14"/>
  <c r="D14" i="9"/>
  <c r="S22" i="23"/>
  <c r="J24" i="23"/>
  <c r="G24" i="23"/>
  <c r="C30" i="15"/>
  <c r="D16" i="15"/>
  <c r="P24" i="23"/>
  <c r="N30" i="15"/>
  <c r="P30" i="15" s="1"/>
  <c r="P16" i="15"/>
  <c r="R16" i="14" l="1"/>
  <c r="C30" i="14"/>
  <c r="Q14" i="14"/>
  <c r="S14" i="14" s="1"/>
  <c r="D14" i="14"/>
  <c r="Q24" i="23"/>
  <c r="D24" i="23"/>
  <c r="P23" i="23"/>
  <c r="G23" i="23"/>
  <c r="Q16" i="15"/>
  <c r="Q30" i="15" s="1"/>
  <c r="S30" i="15" s="1"/>
  <c r="S14" i="15"/>
  <c r="R30" i="9"/>
  <c r="J23" i="23"/>
  <c r="R30" i="15"/>
  <c r="D30" i="15"/>
  <c r="P21" i="23" l="1"/>
  <c r="S16" i="15"/>
  <c r="G21" i="23"/>
  <c r="S24" i="23"/>
  <c r="R30" i="14"/>
  <c r="J21" i="23"/>
  <c r="Q21" i="23" l="1"/>
  <c r="D21" i="23"/>
  <c r="Q23" i="23"/>
  <c r="D23" i="23"/>
  <c r="H16" i="9" l="1"/>
  <c r="H11" i="14"/>
  <c r="J11" i="9"/>
  <c r="E16" i="9"/>
  <c r="E11" i="14"/>
  <c r="G11" i="9"/>
  <c r="K11" i="14"/>
  <c r="K16" i="14" s="1"/>
  <c r="M16" i="14" s="1"/>
  <c r="K16" i="9"/>
  <c r="K30" i="9" s="1"/>
  <c r="S23" i="23"/>
  <c r="S21" i="23"/>
  <c r="N16" i="9"/>
  <c r="N11" i="14"/>
  <c r="P11" i="9"/>
  <c r="Q11" i="9" l="1"/>
  <c r="B11" i="14"/>
  <c r="B16" i="9"/>
  <c r="D11" i="9"/>
  <c r="E16" i="14"/>
  <c r="G16" i="14" s="1"/>
  <c r="G11" i="14"/>
  <c r="E30" i="9"/>
  <c r="G30" i="9" s="1"/>
  <c r="G16" i="9"/>
  <c r="H16" i="14"/>
  <c r="J16" i="14" s="1"/>
  <c r="J11" i="14"/>
  <c r="N16" i="14"/>
  <c r="P16" i="14" s="1"/>
  <c r="P11" i="14"/>
  <c r="H30" i="9"/>
  <c r="J30" i="9" s="1"/>
  <c r="J16" i="9"/>
  <c r="N30" i="9"/>
  <c r="P30" i="9" s="1"/>
  <c r="P16" i="9"/>
  <c r="C28" i="30"/>
  <c r="D28" i="30" s="1"/>
  <c r="D22" i="24"/>
  <c r="D22" i="25"/>
  <c r="C29" i="30"/>
  <c r="D29" i="30" s="1"/>
  <c r="B30" i="9" l="1"/>
  <c r="D30" i="9" s="1"/>
  <c r="D16" i="9"/>
  <c r="Q11" i="14"/>
  <c r="B16" i="14"/>
  <c r="D16" i="14" s="1"/>
  <c r="D11" i="14"/>
  <c r="Q16" i="9"/>
  <c r="S11" i="9"/>
  <c r="Q30" i="9" l="1"/>
  <c r="S30" i="9" s="1"/>
  <c r="S16" i="9"/>
  <c r="Q16" i="14"/>
  <c r="S11" i="14"/>
  <c r="S16" i="14" l="1"/>
  <c r="P22" i="25" l="1"/>
  <c r="O29" i="30"/>
  <c r="P29" i="30" s="1"/>
  <c r="P22" i="24"/>
  <c r="O28" i="30"/>
  <c r="P28" i="30" s="1"/>
  <c r="M16" i="29" l="1"/>
  <c r="J16" i="29"/>
  <c r="Q16" i="29" l="1"/>
  <c r="S16" i="29" s="1"/>
  <c r="G10" i="25"/>
  <c r="R10" i="24" l="1"/>
  <c r="J16" i="18"/>
  <c r="G16" i="18"/>
  <c r="M16" i="18"/>
  <c r="R11" i="24" l="1"/>
  <c r="G11" i="25"/>
  <c r="R11" i="25"/>
  <c r="R10" i="25"/>
  <c r="I28" i="30" l="1"/>
  <c r="D16" i="18"/>
  <c r="Q16" i="18"/>
  <c r="S16" i="18" s="1"/>
  <c r="N37" i="11" l="1"/>
  <c r="N39" i="11" s="1"/>
  <c r="E37" i="11"/>
  <c r="E39" i="11" s="1"/>
  <c r="G39" i="11" l="1"/>
  <c r="B37" i="11"/>
  <c r="B39" i="11" s="1"/>
  <c r="Q32" i="11"/>
  <c r="I29" i="30"/>
  <c r="H37" i="11"/>
  <c r="J32" i="11"/>
  <c r="L28" i="30"/>
  <c r="L29" i="30"/>
  <c r="K37" i="11"/>
  <c r="M32" i="11"/>
  <c r="J37" i="11" l="1"/>
  <c r="H39" i="11"/>
  <c r="K20" i="11"/>
  <c r="K49" i="11"/>
  <c r="M15" i="11"/>
  <c r="M37" i="11"/>
  <c r="K39" i="11"/>
  <c r="S32" i="11"/>
  <c r="Q37" i="11"/>
  <c r="G15" i="11"/>
  <c r="E49" i="11"/>
  <c r="E20" i="11"/>
  <c r="F29" i="30"/>
  <c r="G22" i="25"/>
  <c r="R22" i="25"/>
  <c r="D15" i="11"/>
  <c r="B20" i="11"/>
  <c r="B49" i="11"/>
  <c r="Q15" i="11"/>
  <c r="N20" i="11"/>
  <c r="N22" i="11" s="1"/>
  <c r="N49" i="11"/>
  <c r="H49" i="11"/>
  <c r="J15" i="11"/>
  <c r="H20" i="11"/>
  <c r="J11" i="25" l="1"/>
  <c r="F28" i="30"/>
  <c r="R28" i="30" s="1"/>
  <c r="R22" i="24"/>
  <c r="Q49" i="11"/>
  <c r="Q20" i="11"/>
  <c r="S15" i="11"/>
  <c r="S37" i="11"/>
  <c r="Q39" i="11"/>
  <c r="D49" i="11"/>
  <c r="B54" i="11"/>
  <c r="B19" i="14"/>
  <c r="B22" i="11"/>
  <c r="D20" i="11"/>
  <c r="M39" i="11"/>
  <c r="H22" i="11"/>
  <c r="J20" i="11"/>
  <c r="J49" i="11"/>
  <c r="H19" i="14"/>
  <c r="H54" i="11"/>
  <c r="G20" i="11"/>
  <c r="E22" i="11"/>
  <c r="K54" i="11"/>
  <c r="K19" i="14"/>
  <c r="M49" i="11"/>
  <c r="M11" i="25"/>
  <c r="E54" i="11"/>
  <c r="E19" i="14"/>
  <c r="G49" i="11"/>
  <c r="K22" i="11"/>
  <c r="M20" i="11"/>
  <c r="J39" i="11"/>
  <c r="N54" i="11"/>
  <c r="N56" i="11" s="1"/>
  <c r="N19" i="14"/>
  <c r="G29" i="30"/>
  <c r="R29" i="30"/>
  <c r="J10" i="25" l="1"/>
  <c r="G19" i="14"/>
  <c r="E28" i="14"/>
  <c r="S39" i="11"/>
  <c r="D22" i="11"/>
  <c r="M11" i="24"/>
  <c r="E56" i="11"/>
  <c r="G56" i="11" s="1"/>
  <c r="G54" i="11"/>
  <c r="G22" i="11"/>
  <c r="J54" i="11"/>
  <c r="H56" i="11"/>
  <c r="J56" i="11" s="1"/>
  <c r="J19" i="14"/>
  <c r="H28" i="14"/>
  <c r="Q22" i="11"/>
  <c r="S20" i="11"/>
  <c r="P10" i="25"/>
  <c r="J22" i="11"/>
  <c r="Q11" i="25"/>
  <c r="S11" i="25" s="1"/>
  <c r="Q54" i="11"/>
  <c r="S49" i="11"/>
  <c r="J11" i="24"/>
  <c r="M19" i="14"/>
  <c r="K28" i="14"/>
  <c r="M10" i="25"/>
  <c r="D19" i="14"/>
  <c r="B28" i="14"/>
  <c r="M22" i="11"/>
  <c r="K56" i="11"/>
  <c r="M56" i="11" s="1"/>
  <c r="M54" i="11"/>
  <c r="B56" i="11"/>
  <c r="D56" i="11" s="1"/>
  <c r="D54" i="11"/>
  <c r="Q19" i="14"/>
  <c r="N28" i="14"/>
  <c r="G11" i="24"/>
  <c r="J28" i="14" l="1"/>
  <c r="H30" i="14"/>
  <c r="P10" i="24"/>
  <c r="M28" i="14"/>
  <c r="K30" i="14"/>
  <c r="S19" i="14"/>
  <c r="Q28" i="14"/>
  <c r="Q56" i="11"/>
  <c r="S56" i="11" s="1"/>
  <c r="S54" i="11"/>
  <c r="G28" i="14"/>
  <c r="E30" i="14"/>
  <c r="G10" i="24"/>
  <c r="D28" i="14"/>
  <c r="B30" i="14"/>
  <c r="P28" i="14"/>
  <c r="N30" i="14"/>
  <c r="Q11" i="24"/>
  <c r="S11" i="24" s="1"/>
  <c r="Q10" i="25"/>
  <c r="S10" i="25" s="1"/>
  <c r="D10" i="25"/>
  <c r="M10" i="24"/>
  <c r="S22" i="11"/>
  <c r="D5" i="16"/>
  <c r="J10" i="24"/>
  <c r="P30" i="14" l="1"/>
  <c r="Q10" i="24"/>
  <c r="S10" i="24" s="1"/>
  <c r="D10" i="24"/>
  <c r="D30" i="14"/>
  <c r="S28" i="14"/>
  <c r="Q30" i="14"/>
  <c r="J30" i="14"/>
  <c r="G30" i="14"/>
  <c r="M30" i="14"/>
  <c r="S30" i="14" l="1"/>
  <c r="E23" i="30" l="1"/>
  <c r="N28" i="30" l="1"/>
  <c r="H23" i="25"/>
  <c r="N29" i="30"/>
  <c r="J21" i="25"/>
  <c r="H23" i="30"/>
  <c r="M21" i="25"/>
  <c r="K23" i="25"/>
  <c r="K23" i="30"/>
  <c r="K28" i="30" l="1"/>
  <c r="M28" i="30" s="1"/>
  <c r="M22" i="24"/>
  <c r="K29" i="30"/>
  <c r="M29" i="30" s="1"/>
  <c r="M22" i="25"/>
  <c r="E28" i="30"/>
  <c r="G28" i="30" s="1"/>
  <c r="G22" i="24"/>
  <c r="E29" i="30"/>
  <c r="E23" i="25"/>
  <c r="H29" i="30"/>
  <c r="J29" i="30" s="1"/>
  <c r="J22" i="25"/>
  <c r="H28" i="30"/>
  <c r="J28" i="30" s="1"/>
  <c r="J22" i="24"/>
  <c r="M23" i="25"/>
  <c r="J23" i="30"/>
  <c r="B23" i="30"/>
  <c r="D21" i="25"/>
  <c r="Q21" i="25"/>
  <c r="B23" i="25"/>
  <c r="P21" i="25"/>
  <c r="N23" i="25"/>
  <c r="N23" i="30"/>
  <c r="J23" i="25"/>
  <c r="M23" i="30"/>
  <c r="Q22" i="25" l="1"/>
  <c r="S22" i="25" s="1"/>
  <c r="B29" i="30"/>
  <c r="Q29" i="30" s="1"/>
  <c r="S29" i="30" s="1"/>
  <c r="B28" i="30"/>
  <c r="Q28" i="30" s="1"/>
  <c r="S28" i="30" s="1"/>
  <c r="Q22" i="24"/>
  <c r="S22" i="24" s="1"/>
  <c r="D23" i="25"/>
  <c r="Q23" i="25"/>
  <c r="S21" i="25"/>
  <c r="P23" i="30"/>
  <c r="Q23" i="30"/>
  <c r="S23" i="30" s="1"/>
  <c r="D23" i="30"/>
  <c r="P23" i="25"/>
  <c r="N23" i="24"/>
  <c r="N22" i="30"/>
  <c r="P21" i="24"/>
  <c r="H22" i="30"/>
  <c r="J21" i="24"/>
  <c r="H23" i="24"/>
  <c r="G21" i="24"/>
  <c r="E22" i="30"/>
  <c r="E23" i="24"/>
  <c r="Q21" i="24"/>
  <c r="B22" i="30"/>
  <c r="B23" i="24"/>
  <c r="D21" i="24"/>
  <c r="K23" i="24"/>
  <c r="M21" i="24"/>
  <c r="K22" i="30"/>
  <c r="D22" i="30" l="1"/>
  <c r="Q22" i="30"/>
  <c r="S22" i="30" s="1"/>
  <c r="M22" i="30"/>
  <c r="Q23" i="24"/>
  <c r="S21" i="24"/>
  <c r="P22" i="30"/>
  <c r="J23" i="24"/>
  <c r="P23" i="24"/>
  <c r="M23" i="24"/>
  <c r="S23" i="25"/>
  <c r="G23" i="24"/>
  <c r="J22" i="30"/>
  <c r="G22" i="30"/>
  <c r="D23" i="24"/>
  <c r="S23" i="24" l="1"/>
  <c r="M37" i="23" l="1"/>
  <c r="M38" i="23" l="1"/>
  <c r="M11" i="23" l="1"/>
  <c r="G38" i="23" l="1"/>
  <c r="R38" i="23"/>
  <c r="M49" i="23" l="1"/>
  <c r="M29" i="23"/>
  <c r="L27" i="30" l="1"/>
  <c r="M27" i="30" s="1"/>
  <c r="L30" i="30"/>
  <c r="K50" i="23"/>
  <c r="M15" i="23"/>
  <c r="L16" i="23"/>
  <c r="M12" i="23"/>
  <c r="K27" i="30"/>
  <c r="K30" i="30" s="1"/>
  <c r="M30" i="30" l="1"/>
  <c r="M16" i="23"/>
  <c r="L9" i="30"/>
  <c r="M28" i="23"/>
  <c r="L21" i="30"/>
  <c r="L30" i="23"/>
  <c r="M30" i="23" s="1"/>
  <c r="L32" i="23"/>
  <c r="M13" i="23"/>
  <c r="M14" i="23"/>
  <c r="M32" i="23" l="1"/>
  <c r="L54" i="23"/>
  <c r="L41" i="30"/>
  <c r="L33" i="30"/>
  <c r="M21" i="30"/>
  <c r="L24" i="30"/>
  <c r="L38" i="30"/>
  <c r="L63" i="23"/>
  <c r="M9" i="30"/>
  <c r="L12" i="30"/>
  <c r="P49" i="23" l="1"/>
  <c r="M33" i="30"/>
  <c r="L36" i="30"/>
  <c r="M54" i="23"/>
  <c r="F16" i="23" l="1"/>
  <c r="O16" i="23"/>
  <c r="R37" i="23"/>
  <c r="M38" i="30"/>
  <c r="M26" i="27"/>
  <c r="M30" i="27"/>
  <c r="M33" i="17"/>
  <c r="M32" i="17"/>
  <c r="I16" i="23"/>
  <c r="O27" i="30"/>
  <c r="P29" i="23"/>
  <c r="F27" i="30" l="1"/>
  <c r="P27" i="30"/>
  <c r="O30" i="30"/>
  <c r="P30" i="30" s="1"/>
  <c r="F9" i="30"/>
  <c r="R11" i="23"/>
  <c r="I9" i="30"/>
  <c r="N50" i="23"/>
  <c r="P50" i="23" s="1"/>
  <c r="D7" i="16"/>
  <c r="O9" i="30"/>
  <c r="I12" i="30" l="1"/>
  <c r="O12" i="30"/>
  <c r="F21" i="30"/>
  <c r="F30" i="23"/>
  <c r="F63" i="23" s="1"/>
  <c r="F32" i="23"/>
  <c r="F12" i="30"/>
  <c r="I27" i="30"/>
  <c r="O21" i="30"/>
  <c r="O32" i="23"/>
  <c r="O30" i="23"/>
  <c r="O63" i="23" s="1"/>
  <c r="P13" i="23"/>
  <c r="N27" i="30"/>
  <c r="N30" i="30" s="1"/>
  <c r="G13" i="23"/>
  <c r="F30" i="30"/>
  <c r="G29" i="23" l="1"/>
  <c r="I30" i="23"/>
  <c r="I63" i="23" s="1"/>
  <c r="I21" i="30"/>
  <c r="I32" i="23"/>
  <c r="O54" i="23"/>
  <c r="O38" i="30" s="1"/>
  <c r="F54" i="23"/>
  <c r="O33" i="30"/>
  <c r="O24" i="30"/>
  <c r="O41" i="30"/>
  <c r="J13" i="23"/>
  <c r="R12" i="23"/>
  <c r="C16" i="23"/>
  <c r="I30" i="30"/>
  <c r="F33" i="30"/>
  <c r="F41" i="30"/>
  <c r="F24" i="30"/>
  <c r="R29" i="23" l="1"/>
  <c r="D29" i="23"/>
  <c r="H27" i="30"/>
  <c r="J29" i="23"/>
  <c r="R15" i="23"/>
  <c r="C9" i="30"/>
  <c r="O36" i="30"/>
  <c r="R16" i="23"/>
  <c r="H50" i="23"/>
  <c r="J50" i="23" s="1"/>
  <c r="J49" i="23"/>
  <c r="F36" i="30"/>
  <c r="F38" i="30"/>
  <c r="I54" i="23"/>
  <c r="C21" i="30"/>
  <c r="C32" i="23"/>
  <c r="C30" i="23"/>
  <c r="C63" i="23" s="1"/>
  <c r="R28" i="23"/>
  <c r="I24" i="30"/>
  <c r="I33" i="30"/>
  <c r="I41" i="30"/>
  <c r="G49" i="23" l="1"/>
  <c r="E50" i="23"/>
  <c r="G50" i="23" s="1"/>
  <c r="E27" i="30"/>
  <c r="R14" i="23"/>
  <c r="R32" i="23"/>
  <c r="R30" i="23"/>
  <c r="R63" i="23"/>
  <c r="C12" i="30"/>
  <c r="R9" i="30"/>
  <c r="I36" i="30"/>
  <c r="Q29" i="23"/>
  <c r="B27" i="30"/>
  <c r="H30" i="30"/>
  <c r="J30" i="30" s="1"/>
  <c r="J27" i="30"/>
  <c r="C27" i="30"/>
  <c r="D49" i="23"/>
  <c r="R49" i="23"/>
  <c r="C24" i="30"/>
  <c r="C41" i="30"/>
  <c r="C33" i="30"/>
  <c r="R21" i="30"/>
  <c r="R41" i="30" s="1"/>
  <c r="I38" i="30"/>
  <c r="C54" i="23"/>
  <c r="G11" i="23" l="1"/>
  <c r="C38" i="30"/>
  <c r="R24" i="30"/>
  <c r="C30" i="30"/>
  <c r="D27" i="30"/>
  <c r="R27" i="30"/>
  <c r="P11" i="23"/>
  <c r="J38" i="23"/>
  <c r="E30" i="30"/>
  <c r="G30" i="30" s="1"/>
  <c r="G27" i="30"/>
  <c r="D13" i="23"/>
  <c r="R13" i="23"/>
  <c r="B30" i="30"/>
  <c r="Q30" i="30" s="1"/>
  <c r="Q27" i="30"/>
  <c r="R54" i="23"/>
  <c r="S29" i="23"/>
  <c r="Q49" i="23"/>
  <c r="B50" i="23"/>
  <c r="D50" i="23" s="1"/>
  <c r="D6" i="16"/>
  <c r="R33" i="30"/>
  <c r="C36" i="30"/>
  <c r="S49" i="23"/>
  <c r="J11" i="23"/>
  <c r="R12" i="30"/>
  <c r="S27" i="30" l="1"/>
  <c r="D4" i="16"/>
  <c r="J37" i="23"/>
  <c r="R36" i="30"/>
  <c r="Q38" i="23"/>
  <c r="R38" i="30"/>
  <c r="R56" i="23"/>
  <c r="P37" i="23"/>
  <c r="G37" i="23"/>
  <c r="G15" i="23"/>
  <c r="S13" i="23"/>
  <c r="P15" i="23"/>
  <c r="J15" i="23"/>
  <c r="Q50" i="23"/>
  <c r="S50" i="23" s="1"/>
  <c r="Q11" i="23"/>
  <c r="D11" i="23"/>
  <c r="R30" i="30"/>
  <c r="S30" i="30" s="1"/>
  <c r="D30" i="30"/>
  <c r="Q15" i="23" l="1"/>
  <c r="D15" i="23"/>
  <c r="S38" i="23"/>
  <c r="S11" i="23"/>
  <c r="Q37" i="23"/>
  <c r="D37" i="23"/>
  <c r="S15" i="23" l="1"/>
  <c r="P12" i="23"/>
  <c r="J12" i="23"/>
  <c r="G12" i="23"/>
  <c r="S37" i="23"/>
  <c r="P14" i="23" l="1"/>
  <c r="Q12" i="23"/>
  <c r="D12" i="23"/>
  <c r="D14" i="23" l="1"/>
  <c r="G14" i="23"/>
  <c r="J14" i="23"/>
  <c r="S12" i="23"/>
  <c r="Q14" i="23" l="1"/>
  <c r="K30" i="23" l="1"/>
  <c r="K21" i="30"/>
  <c r="K24" i="30" s="1"/>
  <c r="M24" i="30" s="1"/>
  <c r="S14" i="23"/>
  <c r="N19" i="18" l="1"/>
  <c r="N19" i="29" l="1"/>
  <c r="K28" i="17"/>
  <c r="N16" i="27"/>
  <c r="N22" i="27" s="1"/>
  <c r="N21" i="18"/>
  <c r="E19" i="29"/>
  <c r="E17" i="27" s="1"/>
  <c r="H21" i="30" l="1"/>
  <c r="H30" i="23"/>
  <c r="J30" i="23" s="1"/>
  <c r="J28" i="23"/>
  <c r="N30" i="23"/>
  <c r="P30" i="23" s="1"/>
  <c r="N21" i="30"/>
  <c r="P28" i="23"/>
  <c r="E45" i="23"/>
  <c r="H19" i="18"/>
  <c r="J15" i="18"/>
  <c r="K16" i="23"/>
  <c r="K19" i="18"/>
  <c r="M15" i="18"/>
  <c r="E21" i="30"/>
  <c r="E30" i="23"/>
  <c r="G30" i="23" s="1"/>
  <c r="G28" i="23"/>
  <c r="K18" i="25"/>
  <c r="K17" i="30" s="1"/>
  <c r="B21" i="30"/>
  <c r="B30" i="23"/>
  <c r="D30" i="23" s="1"/>
  <c r="Q28" i="23"/>
  <c r="D28" i="23"/>
  <c r="E18" i="25"/>
  <c r="E17" i="30" s="1"/>
  <c r="K25" i="23"/>
  <c r="K45" i="23"/>
  <c r="N36" i="27"/>
  <c r="K15" i="27"/>
  <c r="K30" i="17"/>
  <c r="E12" i="25"/>
  <c r="N28" i="17"/>
  <c r="P20" i="17"/>
  <c r="N17" i="27"/>
  <c r="N23" i="27" s="1"/>
  <c r="N21" i="29"/>
  <c r="K39" i="23"/>
  <c r="K19" i="29"/>
  <c r="M15" i="29"/>
  <c r="H45" i="23"/>
  <c r="N45" i="23"/>
  <c r="N37" i="27" l="1"/>
  <c r="E12" i="24"/>
  <c r="G9" i="24"/>
  <c r="N15" i="27"/>
  <c r="P28" i="17"/>
  <c r="N30" i="17"/>
  <c r="P36" i="23"/>
  <c r="N39" i="23"/>
  <c r="H16" i="27"/>
  <c r="J16" i="27" s="1"/>
  <c r="J19" i="18"/>
  <c r="K17" i="27"/>
  <c r="M17" i="27" s="1"/>
  <c r="M19" i="29"/>
  <c r="Q42" i="23"/>
  <c r="B45" i="23"/>
  <c r="K52" i="23"/>
  <c r="E28" i="17"/>
  <c r="G20" i="17"/>
  <c r="B39" i="23"/>
  <c r="Q36" i="23"/>
  <c r="D36" i="23"/>
  <c r="E19" i="18"/>
  <c r="G15" i="18"/>
  <c r="N18" i="24"/>
  <c r="P15" i="24"/>
  <c r="K21" i="27"/>
  <c r="H18" i="25"/>
  <c r="J15" i="25"/>
  <c r="P19" i="23"/>
  <c r="N25" i="23"/>
  <c r="M19" i="18"/>
  <c r="K16" i="27"/>
  <c r="K21" i="18"/>
  <c r="P10" i="23"/>
  <c r="N16" i="23"/>
  <c r="E25" i="23"/>
  <c r="G19" i="23"/>
  <c r="J9" i="24"/>
  <c r="H12" i="24"/>
  <c r="Q30" i="23"/>
  <c r="S30" i="23" s="1"/>
  <c r="S28" i="23"/>
  <c r="E16" i="23"/>
  <c r="G10" i="23"/>
  <c r="B18" i="25"/>
  <c r="Q15" i="25"/>
  <c r="D15" i="25"/>
  <c r="H24" i="30"/>
  <c r="J24" i="30" s="1"/>
  <c r="J21" i="30"/>
  <c r="B18" i="24"/>
  <c r="D15" i="24"/>
  <c r="Q15" i="24"/>
  <c r="N18" i="25"/>
  <c r="P15" i="25"/>
  <c r="E18" i="24"/>
  <c r="G15" i="24"/>
  <c r="H19" i="29"/>
  <c r="J15" i="29"/>
  <c r="B12" i="25"/>
  <c r="Q9" i="25"/>
  <c r="D9" i="25"/>
  <c r="E39" i="23"/>
  <c r="G36" i="23"/>
  <c r="B19" i="29"/>
  <c r="Q15" i="29"/>
  <c r="E24" i="30"/>
  <c r="G24" i="30" s="1"/>
  <c r="G21" i="30"/>
  <c r="K18" i="24"/>
  <c r="M15" i="24"/>
  <c r="Q10" i="23"/>
  <c r="B16" i="23"/>
  <c r="D10" i="23"/>
  <c r="H39" i="23"/>
  <c r="J36" i="23"/>
  <c r="Q15" i="18"/>
  <c r="B19" i="18"/>
  <c r="D15" i="18"/>
  <c r="E11" i="30"/>
  <c r="E35" i="30" s="1"/>
  <c r="E25" i="25"/>
  <c r="K15" i="30"/>
  <c r="Q21" i="30"/>
  <c r="S21" i="30" s="1"/>
  <c r="B24" i="30"/>
  <c r="D21" i="30"/>
  <c r="K32" i="23"/>
  <c r="K54" i="23" s="1"/>
  <c r="K9" i="30"/>
  <c r="H12" i="29"/>
  <c r="J9" i="29"/>
  <c r="N24" i="30"/>
  <c r="P24" i="30" s="1"/>
  <c r="P21" i="30"/>
  <c r="J15" i="24"/>
  <c r="H18" i="24"/>
  <c r="Q9" i="24"/>
  <c r="B12" i="24"/>
  <c r="D9" i="24"/>
  <c r="Q20" i="17"/>
  <c r="B28" i="17"/>
  <c r="D20" i="17"/>
  <c r="H16" i="23"/>
  <c r="J10" i="23"/>
  <c r="N12" i="25"/>
  <c r="P9" i="25"/>
  <c r="H28" i="17"/>
  <c r="J20" i="17"/>
  <c r="M9" i="24"/>
  <c r="K12" i="24"/>
  <c r="K12" i="25"/>
  <c r="M9" i="25"/>
  <c r="H12" i="25"/>
  <c r="J9" i="25"/>
  <c r="N12" i="24"/>
  <c r="P9" i="24"/>
  <c r="E40" i="30" l="1"/>
  <c r="Q28" i="17"/>
  <c r="S20" i="17"/>
  <c r="B17" i="27"/>
  <c r="B23" i="27" s="1"/>
  <c r="B21" i="29"/>
  <c r="M16" i="27"/>
  <c r="K22" i="27"/>
  <c r="B12" i="18"/>
  <c r="Q9" i="18"/>
  <c r="D9" i="18"/>
  <c r="K35" i="27"/>
  <c r="P18" i="24"/>
  <c r="N16" i="30"/>
  <c r="P16" i="30" s="1"/>
  <c r="P39" i="23"/>
  <c r="N52" i="23"/>
  <c r="P52" i="23" s="1"/>
  <c r="G12" i="24"/>
  <c r="E10" i="30"/>
  <c r="E25" i="24"/>
  <c r="E17" i="17"/>
  <c r="G9" i="17"/>
  <c r="J12" i="29"/>
  <c r="H11" i="27"/>
  <c r="H21" i="29"/>
  <c r="J28" i="17"/>
  <c r="H15" i="27"/>
  <c r="K18" i="27"/>
  <c r="M18" i="27" s="1"/>
  <c r="G28" i="17"/>
  <c r="E15" i="27"/>
  <c r="K33" i="30"/>
  <c r="M18" i="24"/>
  <c r="K16" i="30"/>
  <c r="M16" i="30" s="1"/>
  <c r="E16" i="30"/>
  <c r="G16" i="30" s="1"/>
  <c r="G18" i="24"/>
  <c r="N17" i="30"/>
  <c r="P17" i="30" s="1"/>
  <c r="P18" i="25"/>
  <c r="Q18" i="25"/>
  <c r="S18" i="25" s="1"/>
  <c r="S15" i="25"/>
  <c r="H10" i="30"/>
  <c r="J12" i="24"/>
  <c r="H25" i="24"/>
  <c r="P25" i="23"/>
  <c r="N15" i="30"/>
  <c r="P30" i="17"/>
  <c r="M12" i="25"/>
  <c r="K11" i="30"/>
  <c r="K25" i="25"/>
  <c r="N11" i="30"/>
  <c r="P12" i="25"/>
  <c r="N25" i="25"/>
  <c r="G9" i="29"/>
  <c r="E12" i="29"/>
  <c r="Q9" i="29"/>
  <c r="Q12" i="25"/>
  <c r="S9" i="25"/>
  <c r="B17" i="30"/>
  <c r="D18" i="25"/>
  <c r="H11" i="30"/>
  <c r="J12" i="25"/>
  <c r="H25" i="25"/>
  <c r="H16" i="30"/>
  <c r="J16" i="30" s="1"/>
  <c r="J18" i="24"/>
  <c r="J9" i="17"/>
  <c r="H17" i="17"/>
  <c r="K18" i="30"/>
  <c r="M18" i="30" s="1"/>
  <c r="B16" i="27"/>
  <c r="D16" i="27" s="1"/>
  <c r="D19" i="18"/>
  <c r="H12" i="18"/>
  <c r="J9" i="18"/>
  <c r="B11" i="30"/>
  <c r="D12" i="25"/>
  <c r="B25" i="25"/>
  <c r="H17" i="27"/>
  <c r="J17" i="27" s="1"/>
  <c r="J19" i="29"/>
  <c r="Q18" i="24"/>
  <c r="S18" i="24" s="1"/>
  <c r="S15" i="24"/>
  <c r="E9" i="30"/>
  <c r="E32" i="23"/>
  <c r="G16" i="23"/>
  <c r="N18" i="27"/>
  <c r="P18" i="27" s="1"/>
  <c r="P15" i="27"/>
  <c r="N21" i="27"/>
  <c r="K12" i="29"/>
  <c r="M9" i="29"/>
  <c r="N10" i="30"/>
  <c r="P12" i="24"/>
  <c r="N25" i="24"/>
  <c r="D9" i="17"/>
  <c r="B17" i="17"/>
  <c r="Q9" i="17"/>
  <c r="B10" i="30"/>
  <c r="D12" i="24"/>
  <c r="B25" i="24"/>
  <c r="Q19" i="18"/>
  <c r="S15" i="18"/>
  <c r="B9" i="30"/>
  <c r="D16" i="23"/>
  <c r="N9" i="30"/>
  <c r="N32" i="23"/>
  <c r="P16" i="23"/>
  <c r="H17" i="30"/>
  <c r="J17" i="30" s="1"/>
  <c r="J18" i="25"/>
  <c r="M12" i="24"/>
  <c r="K10" i="30"/>
  <c r="K12" i="30" s="1"/>
  <c r="M12" i="30" s="1"/>
  <c r="K25" i="24"/>
  <c r="Q12" i="24"/>
  <c r="S9" i="24"/>
  <c r="Q24" i="30"/>
  <c r="S24" i="30" s="1"/>
  <c r="D24" i="30"/>
  <c r="H52" i="23"/>
  <c r="J52" i="23" s="1"/>
  <c r="J39" i="23"/>
  <c r="Q16" i="23"/>
  <c r="S10" i="23"/>
  <c r="B16" i="30"/>
  <c r="D18" i="24"/>
  <c r="Q39" i="23"/>
  <c r="S36" i="23"/>
  <c r="E12" i="18"/>
  <c r="G9" i="18"/>
  <c r="H9" i="30"/>
  <c r="J16" i="23"/>
  <c r="D28" i="17"/>
  <c r="B15" i="27"/>
  <c r="Q19" i="29"/>
  <c r="S15" i="29"/>
  <c r="G39" i="23"/>
  <c r="E52" i="23"/>
  <c r="G52" i="23" s="1"/>
  <c r="G25" i="23"/>
  <c r="E15" i="30"/>
  <c r="M21" i="18"/>
  <c r="E16" i="27"/>
  <c r="G16" i="27" s="1"/>
  <c r="G19" i="18"/>
  <c r="B52" i="23"/>
  <c r="D52" i="23" s="1"/>
  <c r="D39" i="23"/>
  <c r="Q45" i="23"/>
  <c r="B18" i="27" l="1"/>
  <c r="D18" i="27" s="1"/>
  <c r="D15" i="27"/>
  <c r="E54" i="23"/>
  <c r="G32" i="23"/>
  <c r="M11" i="30"/>
  <c r="K35" i="30"/>
  <c r="M22" i="27"/>
  <c r="M36" i="27" s="1"/>
  <c r="K36" i="27"/>
  <c r="S16" i="23"/>
  <c r="D25" i="24"/>
  <c r="P10" i="30"/>
  <c r="N34" i="30"/>
  <c r="E33" i="30"/>
  <c r="E12" i="30"/>
  <c r="G12" i="30" s="1"/>
  <c r="G9" i="30"/>
  <c r="J25" i="25"/>
  <c r="P11" i="30"/>
  <c r="N35" i="30"/>
  <c r="J25" i="24"/>
  <c r="G25" i="24"/>
  <c r="Q17" i="27"/>
  <c r="S17" i="27" s="1"/>
  <c r="S19" i="29"/>
  <c r="Q12" i="29"/>
  <c r="S9" i="29"/>
  <c r="P15" i="30"/>
  <c r="N18" i="30"/>
  <c r="P18" i="30" s="1"/>
  <c r="K38" i="30"/>
  <c r="G10" i="30"/>
  <c r="E34" i="30"/>
  <c r="M25" i="24"/>
  <c r="M23" i="18" s="1"/>
  <c r="M24" i="18" s="1"/>
  <c r="D25" i="25"/>
  <c r="D23" i="29" s="1"/>
  <c r="D24" i="29" s="1"/>
  <c r="J11" i="30"/>
  <c r="H35" i="30"/>
  <c r="E11" i="27"/>
  <c r="E21" i="29"/>
  <c r="G12" i="29"/>
  <c r="J10" i="30"/>
  <c r="H34" i="30"/>
  <c r="S19" i="18"/>
  <c r="Q16" i="27"/>
  <c r="S16" i="27" s="1"/>
  <c r="H25" i="23"/>
  <c r="J19" i="23"/>
  <c r="D10" i="30"/>
  <c r="Q10" i="30"/>
  <c r="S10" i="30" s="1"/>
  <c r="B34" i="30"/>
  <c r="Q19" i="23"/>
  <c r="B25" i="23"/>
  <c r="D19" i="23"/>
  <c r="G17" i="17"/>
  <c r="E9" i="27"/>
  <c r="E30" i="17"/>
  <c r="Q15" i="27"/>
  <c r="S28" i="17"/>
  <c r="E18" i="30"/>
  <c r="G18" i="30" s="1"/>
  <c r="G15" i="30"/>
  <c r="M10" i="30"/>
  <c r="K34" i="30"/>
  <c r="Q11" i="30"/>
  <c r="S11" i="30" s="1"/>
  <c r="D11" i="30"/>
  <c r="B35" i="30"/>
  <c r="H21" i="18"/>
  <c r="H10" i="27"/>
  <c r="J12" i="18"/>
  <c r="H9" i="27"/>
  <c r="H30" i="17"/>
  <c r="J17" i="17"/>
  <c r="Q17" i="30"/>
  <c r="S17" i="30" s="1"/>
  <c r="D17" i="30"/>
  <c r="G15" i="27"/>
  <c r="E18" i="27"/>
  <c r="G18" i="27" s="1"/>
  <c r="J21" i="29"/>
  <c r="B37" i="27"/>
  <c r="E10" i="27"/>
  <c r="E21" i="18"/>
  <c r="G12" i="18"/>
  <c r="Q52" i="23"/>
  <c r="S52" i="23" s="1"/>
  <c r="S39" i="23"/>
  <c r="Q16" i="30"/>
  <c r="S16" i="30" s="1"/>
  <c r="D16" i="30"/>
  <c r="N54" i="23"/>
  <c r="P32" i="23"/>
  <c r="B12" i="30"/>
  <c r="Q9" i="30"/>
  <c r="S9" i="30" s="1"/>
  <c r="D9" i="30"/>
  <c r="N24" i="27"/>
  <c r="P24" i="27" s="1"/>
  <c r="N35" i="27"/>
  <c r="P21" i="27"/>
  <c r="P35" i="27" s="1"/>
  <c r="S12" i="25"/>
  <c r="Q25" i="25"/>
  <c r="M25" i="25"/>
  <c r="J11" i="27"/>
  <c r="H23" i="27"/>
  <c r="Q12" i="18"/>
  <c r="S9" i="18"/>
  <c r="H12" i="30"/>
  <c r="J12" i="30" s="1"/>
  <c r="J9" i="30"/>
  <c r="S12" i="24"/>
  <c r="Q25" i="24"/>
  <c r="S9" i="17"/>
  <c r="Q17" i="17"/>
  <c r="N33" i="30"/>
  <c r="N12" i="30"/>
  <c r="P12" i="30" s="1"/>
  <c r="P9" i="30"/>
  <c r="B9" i="27"/>
  <c r="B30" i="17"/>
  <c r="D17" i="17"/>
  <c r="P25" i="24"/>
  <c r="P23" i="18" s="1"/>
  <c r="P24" i="18" s="1"/>
  <c r="K11" i="27"/>
  <c r="M12" i="29"/>
  <c r="K21" i="29"/>
  <c r="P25" i="25"/>
  <c r="P23" i="29" s="1"/>
  <c r="P24" i="29" s="1"/>
  <c r="J15" i="27"/>
  <c r="H18" i="27"/>
  <c r="J18" i="27" s="1"/>
  <c r="B21" i="18"/>
  <c r="B10" i="27"/>
  <c r="D12" i="18"/>
  <c r="J23" i="27" l="1"/>
  <c r="J37" i="27" s="1"/>
  <c r="H37" i="27"/>
  <c r="J21" i="18"/>
  <c r="M34" i="30"/>
  <c r="K39" i="30"/>
  <c r="E38" i="30"/>
  <c r="E36" i="30"/>
  <c r="G36" i="30" s="1"/>
  <c r="G33" i="30"/>
  <c r="M21" i="29"/>
  <c r="M23" i="29" s="1"/>
  <c r="M24" i="29" s="1"/>
  <c r="D30" i="17"/>
  <c r="G21" i="18"/>
  <c r="B39" i="30"/>
  <c r="D34" i="30"/>
  <c r="Q34" i="30"/>
  <c r="P35" i="30"/>
  <c r="N40" i="30"/>
  <c r="J23" i="29"/>
  <c r="J24" i="29" s="1"/>
  <c r="P34" i="30"/>
  <c r="N39" i="30"/>
  <c r="K40" i="30"/>
  <c r="M35" i="30"/>
  <c r="B12" i="27"/>
  <c r="D12" i="27" s="1"/>
  <c r="D9" i="27"/>
  <c r="B21" i="27"/>
  <c r="S17" i="17"/>
  <c r="Q30" i="17"/>
  <c r="Q9" i="27"/>
  <c r="Q12" i="30"/>
  <c r="S12" i="30" s="1"/>
  <c r="D12" i="30"/>
  <c r="E22" i="27"/>
  <c r="G10" i="27"/>
  <c r="Q18" i="27"/>
  <c r="S18" i="27" s="1"/>
  <c r="S15" i="27"/>
  <c r="B15" i="30"/>
  <c r="D25" i="23"/>
  <c r="B32" i="23"/>
  <c r="G23" i="18"/>
  <c r="G24" i="18" s="1"/>
  <c r="D10" i="27"/>
  <c r="B22" i="27"/>
  <c r="N38" i="30"/>
  <c r="N36" i="30"/>
  <c r="P36" i="30" s="1"/>
  <c r="P29" i="27" s="1"/>
  <c r="P33" i="27" s="1"/>
  <c r="P33" i="30"/>
  <c r="Q27" i="25"/>
  <c r="S27" i="25" s="1"/>
  <c r="D14" i="16"/>
  <c r="S25" i="25"/>
  <c r="B40" i="30"/>
  <c r="D35" i="30"/>
  <c r="Q35" i="30"/>
  <c r="G30" i="17"/>
  <c r="Q25" i="23"/>
  <c r="S19" i="23"/>
  <c r="H40" i="30"/>
  <c r="J35" i="30"/>
  <c r="K36" i="30"/>
  <c r="M36" i="30" s="1"/>
  <c r="D21" i="18"/>
  <c r="D23" i="18" s="1"/>
  <c r="D24" i="18" s="1"/>
  <c r="P54" i="23"/>
  <c r="P32" i="17" s="1"/>
  <c r="P33" i="17" s="1"/>
  <c r="J30" i="17"/>
  <c r="E12" i="27"/>
  <c r="G12" i="27" s="1"/>
  <c r="E21" i="27"/>
  <c r="G9" i="27"/>
  <c r="G54" i="23"/>
  <c r="G32" i="17" s="1"/>
  <c r="G33" i="17" s="1"/>
  <c r="H12" i="27"/>
  <c r="J12" i="27" s="1"/>
  <c r="H21" i="27"/>
  <c r="J9" i="27"/>
  <c r="G21" i="29"/>
  <c r="G23" i="29" s="1"/>
  <c r="J23" i="18"/>
  <c r="J24" i="18" s="1"/>
  <c r="D13" i="16"/>
  <c r="S25" i="24"/>
  <c r="Q27" i="24"/>
  <c r="S27" i="24" s="1"/>
  <c r="Q21" i="18"/>
  <c r="S12" i="18"/>
  <c r="Q10" i="27"/>
  <c r="H39" i="30"/>
  <c r="J34" i="30"/>
  <c r="E23" i="27"/>
  <c r="G11" i="27"/>
  <c r="M11" i="27"/>
  <c r="K23" i="27"/>
  <c r="K12" i="27"/>
  <c r="M12" i="27" s="1"/>
  <c r="E39" i="30"/>
  <c r="G34" i="30"/>
  <c r="Q21" i="29"/>
  <c r="Q11" i="27"/>
  <c r="S12" i="29"/>
  <c r="H22" i="27"/>
  <c r="J10" i="27"/>
  <c r="H32" i="23"/>
  <c r="H15" i="30"/>
  <c r="J25" i="23"/>
  <c r="S25" i="23" l="1"/>
  <c r="Q32" i="23"/>
  <c r="Q40" i="30"/>
  <c r="S35" i="30"/>
  <c r="B54" i="23"/>
  <c r="D32" i="23"/>
  <c r="D28" i="27"/>
  <c r="D32" i="27" s="1"/>
  <c r="D40" i="30"/>
  <c r="P26" i="27"/>
  <c r="P30" i="27" s="1"/>
  <c r="P38" i="30"/>
  <c r="G22" i="27"/>
  <c r="G36" i="27" s="1"/>
  <c r="E36" i="27"/>
  <c r="D21" i="27"/>
  <c r="D35" i="27" s="1"/>
  <c r="B35" i="27"/>
  <c r="B24" i="27"/>
  <c r="D24" i="27" s="1"/>
  <c r="M27" i="27"/>
  <c r="M31" i="27" s="1"/>
  <c r="M39" i="30"/>
  <c r="J15" i="30"/>
  <c r="H18" i="30"/>
  <c r="J18" i="30" s="1"/>
  <c r="H33" i="30"/>
  <c r="Q21" i="27"/>
  <c r="S9" i="27"/>
  <c r="Q12" i="27"/>
  <c r="S12" i="27" s="1"/>
  <c r="Q39" i="30"/>
  <c r="S34" i="30"/>
  <c r="D10" i="16"/>
  <c r="S21" i="29"/>
  <c r="S23" i="29" s="1"/>
  <c r="S24" i="29" s="1"/>
  <c r="J28" i="27"/>
  <c r="J32" i="27" s="1"/>
  <c r="J40" i="30"/>
  <c r="Q15" i="30"/>
  <c r="S15" i="30" s="1"/>
  <c r="B18" i="30"/>
  <c r="D15" i="30"/>
  <c r="B33" i="30"/>
  <c r="D8" i="16"/>
  <c r="S30" i="17"/>
  <c r="D39" i="30"/>
  <c r="Q22" i="27"/>
  <c r="S10" i="27"/>
  <c r="G39" i="30"/>
  <c r="S21" i="18"/>
  <c r="S23" i="18" s="1"/>
  <c r="S24" i="18" s="1"/>
  <c r="D9" i="16"/>
  <c r="P40" i="30"/>
  <c r="P28" i="27"/>
  <c r="P32" i="27" s="1"/>
  <c r="K37" i="27"/>
  <c r="M23" i="27"/>
  <c r="M37" i="27" s="1"/>
  <c r="K24" i="27"/>
  <c r="M24" i="27" s="1"/>
  <c r="M29" i="27" s="1"/>
  <c r="M33" i="27" s="1"/>
  <c r="E37" i="27"/>
  <c r="G23" i="27"/>
  <c r="H24" i="27"/>
  <c r="J24" i="27" s="1"/>
  <c r="J21" i="27"/>
  <c r="J35" i="27" s="1"/>
  <c r="H35" i="27"/>
  <c r="H54" i="23"/>
  <c r="J32" i="23"/>
  <c r="Q23" i="27"/>
  <c r="S11" i="27"/>
  <c r="H36" i="27"/>
  <c r="J22" i="27"/>
  <c r="J36" i="27" s="1"/>
  <c r="J27" i="27"/>
  <c r="J31" i="27" s="1"/>
  <c r="J39" i="30"/>
  <c r="B36" i="27"/>
  <c r="D22" i="27"/>
  <c r="D36" i="27" s="1"/>
  <c r="P27" i="27"/>
  <c r="P31" i="27" s="1"/>
  <c r="P39" i="30"/>
  <c r="G21" i="27"/>
  <c r="G35" i="27" s="1"/>
  <c r="E35" i="27"/>
  <c r="E24" i="27"/>
  <c r="G24" i="27" s="1"/>
  <c r="G29" i="27" s="1"/>
  <c r="G33" i="27" s="1"/>
  <c r="M40" i="30"/>
  <c r="M28" i="27"/>
  <c r="M32" i="27" s="1"/>
  <c r="G38" i="30"/>
  <c r="G27" i="27" l="1"/>
  <c r="G31" i="27" s="1"/>
  <c r="G28" i="27"/>
  <c r="G37" i="27"/>
  <c r="S22" i="27"/>
  <c r="S36" i="27" s="1"/>
  <c r="Q36" i="27"/>
  <c r="H38" i="30"/>
  <c r="H36" i="30"/>
  <c r="J36" i="30" s="1"/>
  <c r="J29" i="27" s="1"/>
  <c r="J33" i="27" s="1"/>
  <c r="J33" i="30"/>
  <c r="Q35" i="27"/>
  <c r="D11" i="16" s="1"/>
  <c r="Q24" i="27"/>
  <c r="S24" i="27" s="1"/>
  <c r="S21" i="27"/>
  <c r="S35" i="27" s="1"/>
  <c r="S40" i="30"/>
  <c r="Q37" i="27"/>
  <c r="S23" i="27"/>
  <c r="S37" i="27" s="1"/>
  <c r="B38" i="30"/>
  <c r="Q33" i="30"/>
  <c r="B36" i="30"/>
  <c r="D33" i="30"/>
  <c r="S39" i="30"/>
  <c r="J54" i="23"/>
  <c r="J32" i="17" s="1"/>
  <c r="J33" i="17" s="1"/>
  <c r="Q54" i="23"/>
  <c r="S32" i="23"/>
  <c r="G26" i="27"/>
  <c r="G30" i="27" s="1"/>
  <c r="D27" i="27"/>
  <c r="D31" i="27" s="1"/>
  <c r="Q18" i="30"/>
  <c r="S18" i="30" s="1"/>
  <c r="D18" i="30"/>
  <c r="D54" i="23"/>
  <c r="D32" i="17" s="1"/>
  <c r="D33" i="17" s="1"/>
  <c r="S27" i="27" l="1"/>
  <c r="S31" i="27" s="1"/>
  <c r="S28" i="27"/>
  <c r="S32" i="27" s="1"/>
  <c r="J26" i="27"/>
  <c r="J30" i="27" s="1"/>
  <c r="J38" i="30"/>
  <c r="Q56" i="23"/>
  <c r="S56" i="23" s="1"/>
  <c r="D12" i="16"/>
  <c r="S54" i="23"/>
  <c r="S32" i="17" s="1"/>
  <c r="S33" i="17" s="1"/>
  <c r="D26" i="27"/>
  <c r="D30" i="27" s="1"/>
  <c r="D38" i="30"/>
  <c r="Q36" i="30"/>
  <c r="S36" i="30" s="1"/>
  <c r="S29" i="27" s="1"/>
  <c r="S33" i="27" s="1"/>
  <c r="D36" i="30"/>
  <c r="D29" i="27" s="1"/>
  <c r="D33" i="27" s="1"/>
  <c r="Q38" i="30"/>
  <c r="S33" i="30"/>
  <c r="S26" i="27" l="1"/>
  <c r="S30" i="27" s="1"/>
  <c r="S38" i="30"/>
  <c r="D15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stcutting</author>
  </authors>
  <commentList>
    <comment ref="A22" authorId="0" shapeId="0" xr:uid="{00000000-0006-0000-0100-000001000000}">
      <text>
        <r>
          <rPr>
            <b/>
            <sz val="8"/>
            <color indexed="81"/>
            <rFont val="Tahoma"/>
          </rPr>
          <t>stcutting:</t>
        </r>
        <r>
          <rPr>
            <sz val="8"/>
            <color indexed="81"/>
            <rFont val="Tahoma"/>
          </rPr>
          <t xml:space="preserve">
For ACS Nixie, the AFR-REC ratio varies by class depending on the amount of mail in the INT, CIR, and CIF streams.  That is why the subtotal unit cost slightly varies by class.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stcutting</author>
  </authors>
  <commentList>
    <comment ref="A22" authorId="0" shapeId="0" xr:uid="{00000000-0006-0000-0300-000001000000}">
      <text>
        <r>
          <rPr>
            <b/>
            <sz val="8"/>
            <color indexed="81"/>
            <rFont val="Tahoma"/>
          </rPr>
          <t>stcutting:</t>
        </r>
        <r>
          <rPr>
            <sz val="8"/>
            <color indexed="81"/>
            <rFont val="Tahoma"/>
          </rPr>
          <t xml:space="preserve">
For ACS Nixie, the AFR-REC ratio varies by class depending on the amount of mail in the INT, CIR, and CIF streams.  That is why the subtotal unit cost slightly varies by class.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stcutting</author>
  </authors>
  <commentList>
    <comment ref="A22" authorId="0" shapeId="0" xr:uid="{00000000-0006-0000-0400-000001000000}">
      <text>
        <r>
          <rPr>
            <b/>
            <sz val="8"/>
            <color indexed="81"/>
            <rFont val="Tahoma"/>
          </rPr>
          <t>stcutting:</t>
        </r>
        <r>
          <rPr>
            <sz val="8"/>
            <color indexed="81"/>
            <rFont val="Tahoma"/>
          </rPr>
          <t xml:space="preserve">
For ACS Nixie, the AFR-REC ratio varies by class depending on the amount of mail in the INT, CIR, and CIF streams.  That is why the subtotal unit cost slightly varies by class.</t>
        </r>
      </text>
    </comment>
  </commentList>
</comments>
</file>

<file path=xl/sharedStrings.xml><?xml version="1.0" encoding="utf-8"?>
<sst xmlns="http://schemas.openxmlformats.org/spreadsheetml/2006/main" count="882" uniqueCount="99">
  <si>
    <t>CIOSS Processing</t>
  </si>
  <si>
    <t>AFR Finalization</t>
  </si>
  <si>
    <t>Carrier Preparation</t>
  </si>
  <si>
    <t>CFS Processing</t>
  </si>
  <si>
    <t>Package Services</t>
  </si>
  <si>
    <t>Periodicals</t>
  </si>
  <si>
    <t>All Other</t>
  </si>
  <si>
    <t>CFS</t>
  </si>
  <si>
    <t>CIOSS</t>
  </si>
  <si>
    <t>First-Class</t>
  </si>
  <si>
    <t>ACS COA Activities</t>
  </si>
  <si>
    <t>ACS Nixie Activities</t>
  </si>
  <si>
    <t>REC Finalization</t>
  </si>
  <si>
    <t>FF/NM Terminal</t>
  </si>
  <si>
    <t>Nixie Clerk Prep</t>
  </si>
  <si>
    <t>Volume</t>
  </si>
  <si>
    <t>Cost</t>
  </si>
  <si>
    <t>Unit</t>
  </si>
  <si>
    <t>($000)</t>
  </si>
  <si>
    <t>(000)</t>
  </si>
  <si>
    <t>All Classes</t>
  </si>
  <si>
    <t>Standard Mail</t>
  </si>
  <si>
    <t>Total - Letters</t>
  </si>
  <si>
    <t>Subtotal - COA Letters</t>
  </si>
  <si>
    <t>Subtotal - Nixie Letters</t>
  </si>
  <si>
    <t>CFS - CIOSS Rejects</t>
  </si>
  <si>
    <t>checks ---&gt;</t>
  </si>
  <si>
    <t>Notes:</t>
  </si>
  <si>
    <t>Letters</t>
  </si>
  <si>
    <t>Flats</t>
  </si>
  <si>
    <t>Subtotal - COA Flats</t>
  </si>
  <si>
    <t>Subtotal - Nixie Flats</t>
  </si>
  <si>
    <t>Total - Flats</t>
  </si>
  <si>
    <t>Parcels</t>
  </si>
  <si>
    <t>Subtotal - COA Parcels</t>
  </si>
  <si>
    <t>Subtotal - Nixie Parcels</t>
  </si>
  <si>
    <t>Total - Parcels</t>
  </si>
  <si>
    <t>Non-Letters</t>
  </si>
  <si>
    <t>Subtotal - COA Nonltrs</t>
  </si>
  <si>
    <t>Subtotal - Nixie Nonltrs</t>
  </si>
  <si>
    <t>Total - Nonltrs</t>
  </si>
  <si>
    <t>All Shapes</t>
  </si>
  <si>
    <t>Subtotal - COA Pieces</t>
  </si>
  <si>
    <t>Subtotal - Nixie Pieces</t>
  </si>
  <si>
    <t>Total - All Pieces</t>
  </si>
  <si>
    <t>Table</t>
  </si>
  <si>
    <t>Checksum</t>
  </si>
  <si>
    <t>Physical Returns Differential ---&gt;</t>
  </si>
  <si>
    <t>Physical Returns Percent Differential ---&gt;</t>
  </si>
  <si>
    <t>COA Mail</t>
  </si>
  <si>
    <t>Nixie Mail</t>
  </si>
  <si>
    <t>Grand Total</t>
  </si>
  <si>
    <t>CFS ACS Keying</t>
  </si>
  <si>
    <t>REC Site Finalization</t>
  </si>
  <si>
    <t>REC Site ACS Keying</t>
  </si>
  <si>
    <t>Subtotal</t>
  </si>
  <si>
    <t>Clerk Handling - CIOSS Prep</t>
  </si>
  <si>
    <t>CIOSS Rejs - CFS Proc</t>
  </si>
  <si>
    <t>CIOSS Rejs - CFS ACS Key</t>
  </si>
  <si>
    <t>Clerk Handling - Sort</t>
  </si>
  <si>
    <t>Delivery Unit Returns</t>
  </si>
  <si>
    <t>CFS Unit Returns</t>
  </si>
  <si>
    <t>Mailstream Proc &amp; Trans</t>
  </si>
  <si>
    <t>CIOSS Rejs - Nixie  Unit Proc</t>
  </si>
  <si>
    <t>Clerk Handling - Prep/Mark Up</t>
  </si>
  <si>
    <t>Originating Postage Due Unit</t>
  </si>
  <si>
    <t>CFS Postage Due Unit</t>
  </si>
  <si>
    <t>PARS Pieces</t>
  </si>
  <si>
    <t>Non-PARS Pieces</t>
  </si>
  <si>
    <t>Downstream Activities</t>
  </si>
  <si>
    <t>Destinating Postage Due</t>
  </si>
  <si>
    <t>Subtotal - PARS</t>
  </si>
  <si>
    <t>Subtotal - Non-PARS</t>
  </si>
  <si>
    <t>All Mail</t>
  </si>
  <si>
    <t>Total</t>
  </si>
  <si>
    <t>Physical Returns Percent Diff ---&gt;</t>
  </si>
  <si>
    <t>(1)  Physical returns are mail pieces that are physically returned to the sender directly from the delivery unit or CFS unit.</t>
  </si>
  <si>
    <t>Totals Excluding Postage Due Activities ---&gt;</t>
  </si>
  <si>
    <t>PARS Environment</t>
  </si>
  <si>
    <t>UAA Address Change Service Tables</t>
  </si>
  <si>
    <t>(1)  Electronic returns are Address Change Service (ACS) mail pieces that are wasted at the CFS unit or CIOSS after an electronic notice is generated.</t>
  </si>
  <si>
    <t>CIOSS Returns</t>
  </si>
  <si>
    <t>CFS Unit/CIOSS Returns</t>
  </si>
  <si>
    <t>Table 5.5 - Cost of UAA Mail Electronic Returns (1), Letters (2)</t>
  </si>
  <si>
    <t>Table 5.6 - Cost of UAA Mail Electronic Returns (1), Flats (2)</t>
  </si>
  <si>
    <t>Table 5.7 - Cost of UAA Mail Electronic Returns (1), Parcels (2)</t>
  </si>
  <si>
    <t>Table 5.8 - Cost of UAA Mail Electronic Returns (1), All Shapes (2)</t>
  </si>
  <si>
    <t>Table 5.9 - Cost of UAA Mail Physical Returns (1), Letters (2)</t>
  </si>
  <si>
    <t>Table 5.10 - Cost of UAA Mail Physical Returns (1), Flats (2)</t>
  </si>
  <si>
    <t>Table 5.11 - Cost of UAA Mail Physical Returns (1), Parcels (2)</t>
  </si>
  <si>
    <t>Table 5.12 - Cost of UAA Mail Physical Returns (1), All Shapes (2)</t>
  </si>
  <si>
    <t>Table 5.3 - Address Change Service (ACS) Electronic Notice Unit Cost Derivation, All Shapes (1)</t>
  </si>
  <si>
    <t>Table 5.2 - Address Change Service (ACS) Electronic Notice Unit Cost Derivation, Flats and Parcels (1)</t>
  </si>
  <si>
    <t>Table 5.4 - Address Change Service (ACS) Electronic Notice Unit Cost Derivation - OneCode ACS System, Letters (1)</t>
  </si>
  <si>
    <t>Table 5.1 - Address Change Service (ACS) Electronic Notice Unit Cost Derivation, Letters (1)</t>
  </si>
  <si>
    <t>PARS Environment, FY 23</t>
  </si>
  <si>
    <t>(1)  Refer to the PARS 23 Rate Category Cost Model.</t>
  </si>
  <si>
    <t>(2)  Refer to the PARS 23 Rate Category Cost Model.</t>
  </si>
  <si>
    <t>FY 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</si>
</sst>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164" formatCode="#,##0.000"/>
    <numFmt numFmtId="165" formatCode="#,##0.0000"/>
    <numFmt numFmtId="166" formatCode="#,##0.00000"/>
    <numFmt numFmtId="167" formatCode="&quot;$&quot;#,##0"/>
    <numFmt numFmtId="168" formatCode="&quot;$&quot;#,##0.000"/>
    <numFmt numFmtId="169" formatCode="&quot;$&quot;#,##0.0000"/>
    <numFmt numFmtId="170" formatCode="0.000000"/>
    <numFmt numFmtId="171" formatCode="0.0000000"/>
    <numFmt numFmtId="172" formatCode="#,##0.00000000"/>
    <numFmt numFmtId="173" formatCode="#,##0.0000000000"/>
    <numFmt numFmtId="174" formatCode="#,##0.0000000"/>
    <numFmt numFmtId="175" formatCode="#,##0.000000000"/>
    <numFmt numFmtId="176" formatCode="&quot;$&quot;#,##0.0;\(&quot;$&quot;#,##0.0\)"/>
    <numFmt numFmtId="177" formatCode="0.0%"/>
  </numFmts>
  <fonts count="10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8"/>
      <color indexed="81"/>
      <name val="Tahoma"/>
    </font>
    <font>
      <b/>
      <sz val="8"/>
      <color indexed="81"/>
      <name val="Tahoma"/>
    </font>
    <font>
      <sz val="12"/>
      <name val="Helv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1" applyBorder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3" fontId="0" fillId="0" borderId="0" xfId="0" applyNumberFormat="1"/>
    <xf numFmtId="0" fontId="0" fillId="0" borderId="0" xfId="0" quotePrefix="1" applyAlignment="1">
      <alignment horizontal="right"/>
    </xf>
    <xf numFmtId="166" fontId="0" fillId="2" borderId="0" xfId="0" applyNumberFormat="1" applyFill="1"/>
    <xf numFmtId="167" fontId="0" fillId="0" borderId="2" xfId="0" applyNumberFormat="1" applyBorder="1"/>
    <xf numFmtId="167" fontId="0" fillId="0" borderId="0" xfId="0" applyNumberFormat="1"/>
    <xf numFmtId="168" fontId="0" fillId="0" borderId="0" xfId="0" applyNumberFormat="1"/>
    <xf numFmtId="0" fontId="0" fillId="0" borderId="0" xfId="0" applyAlignment="1">
      <alignment horizontal="left" indent="4"/>
    </xf>
    <xf numFmtId="0" fontId="0" fillId="0" borderId="1" xfId="0" applyBorder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6" fontId="0" fillId="0" borderId="6" xfId="0" quotePrefix="1" applyNumberFormat="1" applyBorder="1" applyAlignment="1">
      <alignment horizontal="right"/>
    </xf>
    <xf numFmtId="6" fontId="0" fillId="0" borderId="1" xfId="0" quotePrefix="1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170" fontId="0" fillId="0" borderId="0" xfId="0" applyNumberFormat="1"/>
    <xf numFmtId="0" fontId="3" fillId="0" borderId="10" xfId="0" applyFont="1" applyBorder="1" applyAlignment="1">
      <alignment horizontal="centerContinuous"/>
    </xf>
    <xf numFmtId="0" fontId="3" fillId="0" borderId="10" xfId="0" quotePrefix="1" applyFont="1" applyBorder="1" applyAlignment="1">
      <alignment horizontal="centerContinuous"/>
    </xf>
    <xf numFmtId="169" fontId="0" fillId="0" borderId="0" xfId="0" applyNumberFormat="1"/>
    <xf numFmtId="171" fontId="0" fillId="0" borderId="0" xfId="0" applyNumberFormat="1"/>
    <xf numFmtId="0" fontId="2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168" fontId="4" fillId="0" borderId="0" xfId="0" applyNumberFormat="1" applyFont="1"/>
    <xf numFmtId="0" fontId="0" fillId="0" borderId="2" xfId="0" applyBorder="1"/>
    <xf numFmtId="0" fontId="0" fillId="0" borderId="11" xfId="0" applyBorder="1"/>
    <xf numFmtId="168" fontId="0" fillId="0" borderId="11" xfId="0" applyNumberFormat="1" applyBorder="1"/>
    <xf numFmtId="167" fontId="0" fillId="0" borderId="6" xfId="0" applyNumberFormat="1" applyBorder="1"/>
    <xf numFmtId="3" fontId="0" fillId="0" borderId="1" xfId="0" applyNumberFormat="1" applyBorder="1"/>
    <xf numFmtId="168" fontId="4" fillId="0" borderId="7" xfId="0" applyNumberFormat="1" applyFont="1" applyBorder="1"/>
    <xf numFmtId="168" fontId="0" fillId="0" borderId="7" xfId="0" applyNumberFormat="1" applyBorder="1"/>
    <xf numFmtId="0" fontId="3" fillId="3" borderId="0" xfId="0" applyFont="1" applyFill="1"/>
    <xf numFmtId="6" fontId="0" fillId="0" borderId="3" xfId="0" quotePrefix="1" applyNumberFormat="1" applyBorder="1" applyAlignment="1">
      <alignment horizontal="right"/>
    </xf>
    <xf numFmtId="6" fontId="0" fillId="0" borderId="4" xfId="0" quotePrefix="1" applyNumberFormat="1" applyBorder="1" applyAlignment="1">
      <alignment horizontal="right"/>
    </xf>
    <xf numFmtId="0" fontId="0" fillId="0" borderId="7" xfId="0" applyBorder="1"/>
    <xf numFmtId="168" fontId="4" fillId="0" borderId="11" xfId="0" applyNumberFormat="1" applyFont="1" applyBorder="1"/>
    <xf numFmtId="166" fontId="0" fillId="0" borderId="0" xfId="0" applyNumberFormat="1"/>
    <xf numFmtId="0" fontId="0" fillId="3" borderId="0" xfId="0" applyFill="1" applyAlignment="1">
      <alignment horizontal="left" indent="4"/>
    </xf>
    <xf numFmtId="167" fontId="0" fillId="3" borderId="2" xfId="0" applyNumberFormat="1" applyFill="1" applyBorder="1"/>
    <xf numFmtId="3" fontId="0" fillId="3" borderId="0" xfId="0" applyNumberFormat="1" applyFill="1"/>
    <xf numFmtId="168" fontId="0" fillId="3" borderId="11" xfId="0" applyNumberForma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4" fillId="0" borderId="0" xfId="0" quotePrefix="1" applyNumberFormat="1" applyFont="1" applyAlignment="1">
      <alignment horizontal="left"/>
    </xf>
    <xf numFmtId="168" fontId="4" fillId="0" borderId="0" xfId="0" applyNumberFormat="1" applyFont="1" applyAlignment="1">
      <alignment horizontal="right" wrapText="1"/>
    </xf>
    <xf numFmtId="167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7" fontId="0" fillId="0" borderId="1" xfId="0" applyNumberFormat="1" applyBorder="1"/>
    <xf numFmtId="0" fontId="3" fillId="0" borderId="0" xfId="0" applyFont="1"/>
    <xf numFmtId="3" fontId="3" fillId="0" borderId="0" xfId="0" applyNumberFormat="1" applyFont="1"/>
    <xf numFmtId="168" fontId="4" fillId="0" borderId="12" xfId="0" applyNumberFormat="1" applyFont="1" applyBorder="1" applyAlignment="1">
      <alignment horizontal="right"/>
    </xf>
    <xf numFmtId="177" fontId="4" fillId="0" borderId="12" xfId="7" applyNumberFormat="1" applyFont="1" applyBorder="1" applyAlignment="1">
      <alignment horizontal="right"/>
    </xf>
    <xf numFmtId="167" fontId="3" fillId="0" borderId="0" xfId="0" applyNumberFormat="1" applyFont="1" applyAlignment="1">
      <alignment horizontal="right" wrapText="1"/>
    </xf>
    <xf numFmtId="168" fontId="3" fillId="0" borderId="0" xfId="0" applyNumberFormat="1" applyFont="1"/>
    <xf numFmtId="167" fontId="4" fillId="0" borderId="0" xfId="0" quotePrefix="1" applyNumberFormat="1" applyFont="1" applyAlignment="1">
      <alignment horizontal="left"/>
    </xf>
    <xf numFmtId="167" fontId="4" fillId="0" borderId="0" xfId="0" applyNumberFormat="1" applyFont="1" applyAlignment="1">
      <alignment horizontal="left"/>
    </xf>
    <xf numFmtId="0" fontId="4" fillId="0" borderId="0" xfId="0" applyFont="1"/>
    <xf numFmtId="168" fontId="4" fillId="0" borderId="0" xfId="0" applyNumberFormat="1" applyFont="1" applyAlignment="1">
      <alignment horizontal="right"/>
    </xf>
    <xf numFmtId="0" fontId="0" fillId="0" borderId="0" xfId="0" quotePrefix="1" applyAlignment="1">
      <alignment horizontal="left" indent="6"/>
    </xf>
    <xf numFmtId="0" fontId="3" fillId="0" borderId="0" xfId="0" quotePrefix="1" applyFont="1" applyAlignment="1">
      <alignment horizontal="left" indent="6"/>
    </xf>
    <xf numFmtId="0" fontId="0" fillId="0" borderId="0" xfId="0" quotePrefix="1" applyAlignment="1">
      <alignment horizontal="left"/>
    </xf>
    <xf numFmtId="0" fontId="4" fillId="0" borderId="0" xfId="0" applyFont="1" applyAlignment="1">
      <alignment horizontal="right"/>
    </xf>
    <xf numFmtId="177" fontId="4" fillId="0" borderId="0" xfId="7" applyNumberFormat="1" applyFont="1" applyBorder="1" applyAlignment="1">
      <alignment horizontal="right"/>
    </xf>
    <xf numFmtId="3" fontId="4" fillId="0" borderId="0" xfId="0" applyNumberFormat="1" applyFont="1" applyAlignment="1">
      <alignment horizontal="left"/>
    </xf>
    <xf numFmtId="3" fontId="0" fillId="0" borderId="0" xfId="0" quotePrefix="1" applyNumberFormat="1" applyAlignment="1">
      <alignment horizontal="left"/>
    </xf>
    <xf numFmtId="166" fontId="4" fillId="2" borderId="0" xfId="0" applyNumberFormat="1" applyFont="1" applyFill="1"/>
    <xf numFmtId="0" fontId="0" fillId="0" borderId="3" xfId="0" applyBorder="1"/>
    <xf numFmtId="168" fontId="4" fillId="0" borderId="5" xfId="0" applyNumberFormat="1" applyFont="1" applyBorder="1" applyAlignment="1">
      <alignment horizontal="right"/>
    </xf>
    <xf numFmtId="168" fontId="4" fillId="0" borderId="11" xfId="0" applyNumberFormat="1" applyFont="1" applyBorder="1" applyAlignment="1">
      <alignment horizontal="right"/>
    </xf>
    <xf numFmtId="166" fontId="0" fillId="0" borderId="6" xfId="0" applyNumberFormat="1" applyBorder="1"/>
    <xf numFmtId="168" fontId="4" fillId="0" borderId="7" xfId="0" applyNumberFormat="1" applyFont="1" applyBorder="1" applyAlignment="1">
      <alignment horizontal="right"/>
    </xf>
    <xf numFmtId="177" fontId="0" fillId="0" borderId="5" xfId="7" applyNumberFormat="1" applyFont="1" applyBorder="1"/>
    <xf numFmtId="177" fontId="0" fillId="0" borderId="11" xfId="7" applyNumberFormat="1" applyFont="1" applyBorder="1"/>
    <xf numFmtId="177" fontId="0" fillId="0" borderId="7" xfId="7" applyNumberFormat="1" applyFont="1" applyBorder="1"/>
    <xf numFmtId="0" fontId="0" fillId="3" borderId="3" xfId="0" applyFill="1" applyBorder="1"/>
    <xf numFmtId="168" fontId="4" fillId="3" borderId="5" xfId="0" applyNumberFormat="1" applyFont="1" applyFill="1" applyBorder="1" applyAlignment="1">
      <alignment horizontal="right"/>
    </xf>
    <xf numFmtId="0" fontId="0" fillId="3" borderId="2" xfId="0" applyFill="1" applyBorder="1"/>
    <xf numFmtId="168" fontId="4" fillId="3" borderId="11" xfId="0" applyNumberFormat="1" applyFont="1" applyFill="1" applyBorder="1" applyAlignment="1">
      <alignment horizontal="right"/>
    </xf>
    <xf numFmtId="166" fontId="0" fillId="3" borderId="6" xfId="0" applyNumberFormat="1" applyFill="1" applyBorder="1"/>
    <xf numFmtId="168" fontId="4" fillId="3" borderId="7" xfId="0" applyNumberFormat="1" applyFont="1" applyFill="1" applyBorder="1" applyAlignment="1">
      <alignment horizontal="right"/>
    </xf>
    <xf numFmtId="177" fontId="0" fillId="3" borderId="5" xfId="7" applyNumberFormat="1" applyFont="1" applyFill="1" applyBorder="1"/>
    <xf numFmtId="177" fontId="0" fillId="3" borderId="11" xfId="7" applyNumberFormat="1" applyFont="1" applyFill="1" applyBorder="1"/>
    <xf numFmtId="177" fontId="0" fillId="3" borderId="7" xfId="7" applyNumberFormat="1" applyFont="1" applyFill="1" applyBorder="1"/>
    <xf numFmtId="0" fontId="3" fillId="3" borderId="13" xfId="0" applyFont="1" applyFill="1" applyBorder="1"/>
    <xf numFmtId="0" fontId="3" fillId="0" borderId="14" xfId="0" applyFont="1" applyBorder="1" applyAlignment="1">
      <alignment horizontal="left"/>
    </xf>
    <xf numFmtId="0" fontId="0" fillId="0" borderId="14" xfId="0" applyBorder="1" applyAlignment="1">
      <alignment horizontal="left" indent="2"/>
    </xf>
    <xf numFmtId="0" fontId="0" fillId="0" borderId="14" xfId="0" applyBorder="1" applyAlignment="1">
      <alignment horizontal="left" indent="4"/>
    </xf>
    <xf numFmtId="0" fontId="0" fillId="0" borderId="14" xfId="0" applyBorder="1"/>
    <xf numFmtId="0" fontId="0" fillId="0" borderId="14" xfId="0" quotePrefix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3" fillId="3" borderId="3" xfId="0" applyFont="1" applyFill="1" applyBorder="1"/>
    <xf numFmtId="0" fontId="3" fillId="0" borderId="2" xfId="0" applyFont="1" applyBorder="1" applyAlignment="1">
      <alignment horizontal="left"/>
    </xf>
    <xf numFmtId="0" fontId="0" fillId="0" borderId="2" xfId="0" quotePrefix="1" applyBorder="1" applyAlignment="1">
      <alignment horizontal="left" indent="2"/>
    </xf>
    <xf numFmtId="0" fontId="0" fillId="0" borderId="2" xfId="0" applyBorder="1" applyAlignment="1">
      <alignment horizontal="left" indent="4"/>
    </xf>
    <xf numFmtId="0" fontId="0" fillId="0" borderId="2" xfId="0" quotePrefix="1" applyBorder="1" applyAlignment="1">
      <alignment horizontal="right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right"/>
    </xf>
    <xf numFmtId="0" fontId="0" fillId="0" borderId="6" xfId="0" quotePrefix="1" applyBorder="1" applyAlignment="1">
      <alignment horizontal="right"/>
    </xf>
    <xf numFmtId="167" fontId="0" fillId="0" borderId="3" xfId="0" applyNumberFormat="1" applyBorder="1"/>
    <xf numFmtId="3" fontId="0" fillId="0" borderId="4" xfId="0" applyNumberFormat="1" applyBorder="1"/>
    <xf numFmtId="168" fontId="4" fillId="0" borderId="5" xfId="0" applyNumberFormat="1" applyFont="1" applyBorder="1"/>
    <xf numFmtId="168" fontId="0" fillId="0" borderId="5" xfId="0" applyNumberFormat="1" applyBorder="1"/>
    <xf numFmtId="0" fontId="3" fillId="3" borderId="2" xfId="0" applyFont="1" applyFill="1" applyBorder="1"/>
    <xf numFmtId="0" fontId="3" fillId="0" borderId="14" xfId="0" quotePrefix="1" applyFont="1" applyBorder="1" applyAlignment="1">
      <alignment horizontal="left" indent="1"/>
    </xf>
    <xf numFmtId="0" fontId="0" fillId="0" borderId="14" xfId="0" quotePrefix="1" applyBorder="1" applyAlignment="1">
      <alignment horizontal="left" indent="2"/>
    </xf>
    <xf numFmtId="0" fontId="0" fillId="0" borderId="15" xfId="0" quotePrefix="1" applyBorder="1" applyAlignment="1">
      <alignment horizontal="left" indent="6"/>
    </xf>
    <xf numFmtId="3" fontId="0" fillId="0" borderId="3" xfId="0" applyNumberFormat="1" applyBorder="1"/>
    <xf numFmtId="3" fontId="4" fillId="0" borderId="4" xfId="0" quotePrefix="1" applyNumberFormat="1" applyFont="1" applyBorder="1" applyAlignment="1">
      <alignment horizontal="left"/>
    </xf>
    <xf numFmtId="168" fontId="4" fillId="0" borderId="5" xfId="0" applyNumberFormat="1" applyFont="1" applyBorder="1" applyAlignment="1">
      <alignment horizontal="right" wrapText="1"/>
    </xf>
    <xf numFmtId="3" fontId="0" fillId="0" borderId="2" xfId="0" applyNumberFormat="1" applyBorder="1"/>
    <xf numFmtId="168" fontId="4" fillId="0" borderId="11" xfId="0" applyNumberFormat="1" applyFont="1" applyBorder="1" applyAlignment="1">
      <alignment horizontal="right" wrapText="1"/>
    </xf>
    <xf numFmtId="3" fontId="4" fillId="0" borderId="3" xfId="0" quotePrefix="1" applyNumberFormat="1" applyFont="1" applyBorder="1" applyAlignment="1">
      <alignment horizontal="left"/>
    </xf>
    <xf numFmtId="167" fontId="0" fillId="0" borderId="4" xfId="0" applyNumberFormat="1" applyBorder="1" applyAlignment="1">
      <alignment horizontal="right"/>
    </xf>
    <xf numFmtId="0" fontId="0" fillId="0" borderId="5" xfId="0" applyBorder="1"/>
    <xf numFmtId="3" fontId="4" fillId="0" borderId="2" xfId="0" quotePrefix="1" applyNumberFormat="1" applyFont="1" applyBorder="1" applyAlignment="1">
      <alignment horizontal="left"/>
    </xf>
    <xf numFmtId="165" fontId="0" fillId="0" borderId="3" xfId="0" applyNumberFormat="1" applyBorder="1" applyAlignment="1">
      <alignment horizontal="right"/>
    </xf>
    <xf numFmtId="0" fontId="0" fillId="0" borderId="4" xfId="0" applyBorder="1"/>
    <xf numFmtId="165" fontId="0" fillId="0" borderId="2" xfId="0" applyNumberFormat="1" applyBorder="1" applyAlignment="1">
      <alignment horizontal="right"/>
    </xf>
    <xf numFmtId="166" fontId="0" fillId="0" borderId="5" xfId="0" applyNumberFormat="1" applyBorder="1"/>
    <xf numFmtId="166" fontId="0" fillId="0" borderId="11" xfId="0" applyNumberFormat="1" applyBorder="1"/>
    <xf numFmtId="3" fontId="0" fillId="0" borderId="7" xfId="0" applyNumberFormat="1" applyBorder="1"/>
    <xf numFmtId="0" fontId="0" fillId="0" borderId="6" xfId="0" applyBorder="1"/>
    <xf numFmtId="0" fontId="0" fillId="0" borderId="1" xfId="0" quotePrefix="1" applyBorder="1" applyAlignment="1">
      <alignment horizontal="left"/>
    </xf>
    <xf numFmtId="0" fontId="0" fillId="0" borderId="14" xfId="0" quotePrefix="1" applyBorder="1" applyAlignment="1">
      <alignment horizontal="left" indent="6"/>
    </xf>
    <xf numFmtId="0" fontId="0" fillId="0" borderId="15" xfId="0" applyBorder="1" applyAlignment="1">
      <alignment horizontal="left" indent="2"/>
    </xf>
    <xf numFmtId="0" fontId="3" fillId="0" borderId="13" xfId="0" applyFont="1" applyBorder="1" applyAlignment="1">
      <alignment horizontal="left" indent="1"/>
    </xf>
    <xf numFmtId="0" fontId="3" fillId="0" borderId="14" xfId="0" applyFont="1" applyBorder="1"/>
    <xf numFmtId="0" fontId="3" fillId="0" borderId="14" xfId="0" quotePrefix="1" applyFont="1" applyBorder="1" applyAlignment="1">
      <alignment horizontal="left"/>
    </xf>
    <xf numFmtId="0" fontId="3" fillId="0" borderId="4" xfId="0" quotePrefix="1" applyFont="1" applyBorder="1" applyAlignment="1">
      <alignment horizontal="left" indent="6"/>
    </xf>
    <xf numFmtId="0" fontId="0" fillId="0" borderId="13" xfId="0" applyBorder="1" applyAlignment="1">
      <alignment horizontal="left" indent="2"/>
    </xf>
    <xf numFmtId="167" fontId="0" fillId="0" borderId="10" xfId="0" applyNumberFormat="1" applyBorder="1"/>
    <xf numFmtId="3" fontId="0" fillId="0" borderId="8" xfId="0" applyNumberFormat="1" applyBorder="1"/>
    <xf numFmtId="168" fontId="0" fillId="0" borderId="9" xfId="0" applyNumberFormat="1" applyBorder="1"/>
    <xf numFmtId="3" fontId="0" fillId="0" borderId="11" xfId="0" applyNumberFormat="1" applyBorder="1"/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9" fontId="0" fillId="0" borderId="11" xfId="0" applyNumberFormat="1" applyBorder="1"/>
    <xf numFmtId="169" fontId="0" fillId="3" borderId="11" xfId="0" applyNumberFormat="1" applyFill="1" applyBorder="1"/>
    <xf numFmtId="169" fontId="4" fillId="0" borderId="7" xfId="0" applyNumberFormat="1" applyFont="1" applyBorder="1"/>
    <xf numFmtId="164" fontId="0" fillId="0" borderId="0" xfId="0" applyNumberFormat="1"/>
    <xf numFmtId="168" fontId="4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/>
    </xf>
  </cellXfs>
  <cellStyles count="8">
    <cellStyle name="ac" xfId="1" xr:uid="{00000000-0005-0000-0000-000000000000}"/>
    <cellStyle name="Milliers [0]_EDYAN" xfId="2" xr:uid="{00000000-0005-0000-0000-000001000000}"/>
    <cellStyle name="Milliers_EDYAN" xfId="3" xr:uid="{00000000-0005-0000-0000-000002000000}"/>
    <cellStyle name="Monétaire [0]_EDYAN" xfId="4" xr:uid="{00000000-0005-0000-0000-000003000000}"/>
    <cellStyle name="Monétaire_EDYAN" xfId="5" xr:uid="{00000000-0005-0000-0000-000004000000}"/>
    <cellStyle name="Normal" xfId="0" builtinId="0"/>
    <cellStyle name="Normal - Style1" xfId="6" xr:uid="{00000000-0005-0000-0000-000006000000}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9:H11"/>
  <sheetViews>
    <sheetView zoomScale="70" workbookViewId="0"/>
  </sheetViews>
  <sheetFormatPr defaultRowHeight="12.5" x14ac:dyDescent="0.25"/>
  <sheetData>
    <row r="9" spans="1:8" ht="18" x14ac:dyDescent="0.4">
      <c r="A9" s="140" t="s">
        <v>79</v>
      </c>
      <c r="B9" s="141"/>
      <c r="C9" s="141"/>
      <c r="D9" s="141"/>
      <c r="E9" s="141"/>
      <c r="F9" s="141"/>
      <c r="G9" s="141"/>
      <c r="H9" s="141"/>
    </row>
    <row r="10" spans="1:8" ht="18" x14ac:dyDescent="0.4">
      <c r="A10" s="140" t="s">
        <v>78</v>
      </c>
      <c r="B10" s="141"/>
      <c r="C10" s="141"/>
      <c r="D10" s="141"/>
      <c r="E10" s="141"/>
      <c r="F10" s="141"/>
      <c r="G10" s="141"/>
      <c r="H10" s="141"/>
    </row>
    <row r="11" spans="1:8" ht="18" x14ac:dyDescent="0.4">
      <c r="A11" s="140" t="s">
        <v>98</v>
      </c>
      <c r="B11" s="141"/>
      <c r="C11" s="141"/>
      <c r="D11" s="141"/>
      <c r="E11" s="141"/>
      <c r="F11" s="141"/>
      <c r="G11" s="141"/>
      <c r="H11" s="141"/>
    </row>
  </sheetData>
  <phoneticPr fontId="0" type="noConversion"/>
  <printOptions horizontalCentered="1"/>
  <pageMargins left="0.75" right="0.75" top="1" bottom="1" header="0.5" footer="0.5"/>
  <pageSetup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S107"/>
  <sheetViews>
    <sheetView zoomScale="70" workbookViewId="0"/>
  </sheetViews>
  <sheetFormatPr defaultRowHeight="12.5" x14ac:dyDescent="0.25"/>
  <cols>
    <col min="1" max="1" width="29.36328125" customWidth="1"/>
    <col min="2" max="3" width="9.36328125" customWidth="1"/>
    <col min="4" max="4" width="7.6328125" customWidth="1"/>
    <col min="5" max="6" width="9.36328125" customWidth="1"/>
    <col min="7" max="7" width="7.6328125" customWidth="1"/>
    <col min="8" max="9" width="9.36328125" customWidth="1"/>
    <col min="10" max="10" width="7.6328125" customWidth="1"/>
    <col min="11" max="12" width="9.36328125" customWidth="1"/>
    <col min="13" max="13" width="7.6328125" customWidth="1"/>
    <col min="14" max="15" width="9.36328125" customWidth="1"/>
    <col min="16" max="16" width="7.6328125" customWidth="1"/>
    <col min="17" max="18" width="9.36328125" customWidth="1"/>
    <col min="19" max="19" width="7.6328125" customWidth="1"/>
    <col min="20" max="20" width="0.6328125" customWidth="1"/>
  </cols>
  <sheetData>
    <row r="1" spans="1:19" s="3" customFormat="1" ht="15.5" x14ac:dyDescent="0.35">
      <c r="A1" s="26" t="s">
        <v>87</v>
      </c>
      <c r="B1" s="27"/>
      <c r="C1" s="27"/>
      <c r="D1" s="27"/>
      <c r="E1" s="27"/>
      <c r="F1" s="27"/>
      <c r="G1" s="27"/>
      <c r="H1" s="27"/>
      <c r="I1" s="27"/>
      <c r="J1" s="27"/>
    </row>
    <row r="2" spans="1:19" s="3" customFormat="1" ht="15.5" x14ac:dyDescent="0.35">
      <c r="A2" s="26" t="s">
        <v>95</v>
      </c>
      <c r="B2" s="27"/>
      <c r="C2" s="27"/>
      <c r="D2" s="27"/>
      <c r="E2" s="27"/>
      <c r="F2" s="27"/>
      <c r="G2" s="27"/>
      <c r="H2" s="27"/>
      <c r="I2" s="27"/>
      <c r="J2" s="27"/>
    </row>
    <row r="3" spans="1:19" ht="12.75" customHeight="1" x14ac:dyDescent="0.25"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ht="12.75" customHeight="1" x14ac:dyDescent="0.3">
      <c r="B4" s="22" t="s">
        <v>9</v>
      </c>
      <c r="C4" s="19"/>
      <c r="D4" s="20"/>
      <c r="E4" s="22" t="s">
        <v>5</v>
      </c>
      <c r="F4" s="19"/>
      <c r="G4" s="20"/>
      <c r="H4" s="23" t="s">
        <v>21</v>
      </c>
      <c r="I4" s="19"/>
      <c r="J4" s="20"/>
      <c r="K4" s="22" t="s">
        <v>4</v>
      </c>
      <c r="L4" s="19"/>
      <c r="M4" s="20"/>
      <c r="N4" s="22" t="s">
        <v>6</v>
      </c>
      <c r="O4" s="19"/>
      <c r="P4" s="20"/>
      <c r="Q4" s="22" t="s">
        <v>20</v>
      </c>
      <c r="R4" s="19"/>
      <c r="S4" s="20"/>
    </row>
    <row r="5" spans="1:19" ht="12.75" customHeight="1" x14ac:dyDescent="0.25">
      <c r="B5" s="13" t="s">
        <v>16</v>
      </c>
      <c r="C5" s="14" t="s">
        <v>15</v>
      </c>
      <c r="D5" s="15" t="s">
        <v>17</v>
      </c>
      <c r="E5" s="13" t="s">
        <v>16</v>
      </c>
      <c r="F5" s="14" t="s">
        <v>15</v>
      </c>
      <c r="G5" s="15" t="s">
        <v>17</v>
      </c>
      <c r="H5" s="13" t="s">
        <v>16</v>
      </c>
      <c r="I5" s="14" t="s">
        <v>15</v>
      </c>
      <c r="J5" s="15" t="s">
        <v>17</v>
      </c>
      <c r="K5" s="13" t="s">
        <v>16</v>
      </c>
      <c r="L5" s="14" t="s">
        <v>15</v>
      </c>
      <c r="M5" s="15" t="s">
        <v>17</v>
      </c>
      <c r="N5" s="13" t="s">
        <v>16</v>
      </c>
      <c r="O5" s="14" t="s">
        <v>15</v>
      </c>
      <c r="P5" s="15" t="s">
        <v>17</v>
      </c>
      <c r="Q5" s="13" t="s">
        <v>16</v>
      </c>
      <c r="R5" s="14" t="s">
        <v>15</v>
      </c>
      <c r="S5" s="15" t="s">
        <v>17</v>
      </c>
    </row>
    <row r="6" spans="1:19" ht="12.75" customHeight="1" x14ac:dyDescent="0.25">
      <c r="A6" s="39"/>
      <c r="B6" s="16" t="s">
        <v>18</v>
      </c>
      <c r="C6" s="17" t="s">
        <v>19</v>
      </c>
      <c r="D6" s="18" t="s">
        <v>16</v>
      </c>
      <c r="E6" s="16" t="s">
        <v>18</v>
      </c>
      <c r="F6" s="17" t="s">
        <v>19</v>
      </c>
      <c r="G6" s="18" t="s">
        <v>16</v>
      </c>
      <c r="H6" s="16" t="s">
        <v>18</v>
      </c>
      <c r="I6" s="17" t="s">
        <v>19</v>
      </c>
      <c r="J6" s="18" t="s">
        <v>16</v>
      </c>
      <c r="K6" s="16" t="s">
        <v>18</v>
      </c>
      <c r="L6" s="17" t="s">
        <v>19</v>
      </c>
      <c r="M6" s="18" t="s">
        <v>16</v>
      </c>
      <c r="N6" s="16" t="s">
        <v>18</v>
      </c>
      <c r="O6" s="17" t="s">
        <v>19</v>
      </c>
      <c r="P6" s="18" t="s">
        <v>16</v>
      </c>
      <c r="Q6" s="16" t="s">
        <v>18</v>
      </c>
      <c r="R6" s="17" t="s">
        <v>19</v>
      </c>
      <c r="S6" s="18" t="s">
        <v>16</v>
      </c>
    </row>
    <row r="7" spans="1:19" ht="12.75" customHeight="1" x14ac:dyDescent="0.3">
      <c r="A7" s="88" t="s">
        <v>28</v>
      </c>
      <c r="B7" s="112"/>
      <c r="C7" s="113"/>
      <c r="D7" s="114"/>
      <c r="E7" s="117"/>
      <c r="F7" s="118"/>
      <c r="G7" s="119"/>
      <c r="H7" s="121"/>
      <c r="I7" s="122"/>
      <c r="J7" s="114"/>
      <c r="K7" s="71"/>
      <c r="L7" s="105"/>
      <c r="M7" s="124"/>
      <c r="N7" s="71"/>
      <c r="O7" s="122"/>
      <c r="P7" s="119"/>
      <c r="Q7" s="71"/>
      <c r="R7" s="122"/>
      <c r="S7" s="119"/>
    </row>
    <row r="8" spans="1:19" ht="12.75" customHeight="1" x14ac:dyDescent="0.3">
      <c r="A8" s="132" t="s">
        <v>67</v>
      </c>
      <c r="B8" s="115"/>
      <c r="C8" s="48"/>
      <c r="D8" s="116"/>
      <c r="E8" s="120"/>
      <c r="F8" s="50"/>
      <c r="G8" s="30"/>
      <c r="H8" s="123"/>
      <c r="J8" s="116"/>
      <c r="K8" s="29"/>
      <c r="L8" s="5"/>
      <c r="M8" s="125"/>
      <c r="N8" s="29"/>
      <c r="P8" s="30"/>
      <c r="Q8" s="29"/>
      <c r="S8" s="30"/>
    </row>
    <row r="9" spans="1:19" ht="12.75" customHeight="1" x14ac:dyDescent="0.3">
      <c r="A9" s="132" t="s">
        <v>60</v>
      </c>
      <c r="B9" s="115"/>
      <c r="C9" s="48"/>
      <c r="D9" s="116"/>
      <c r="E9" s="120"/>
      <c r="F9" s="50"/>
      <c r="G9" s="30"/>
      <c r="H9" s="123"/>
      <c r="J9" s="116"/>
      <c r="K9" s="29"/>
      <c r="L9" s="5"/>
      <c r="M9" s="125"/>
      <c r="N9" s="29"/>
      <c r="P9" s="30"/>
      <c r="Q9" s="29"/>
      <c r="S9" s="30"/>
    </row>
    <row r="10" spans="1:19" ht="12.75" customHeight="1" x14ac:dyDescent="0.25">
      <c r="A10" s="90" t="s">
        <v>2</v>
      </c>
      <c r="B10" s="8">
        <v>61668.282248369498</v>
      </c>
      <c r="C10" s="5">
        <v>818754.54659934388</v>
      </c>
      <c r="D10" s="31">
        <f t="shared" ref="D10:D16" si="0">IF(C10&lt;&gt;0,B10/C10,0)</f>
        <v>7.5319621130051279E-2</v>
      </c>
      <c r="E10" s="8">
        <v>11.766069796849187</v>
      </c>
      <c r="F10" s="5">
        <v>146.92435344509141</v>
      </c>
      <c r="G10" s="31">
        <f t="shared" ref="G10:G16" si="1">IF(F10&lt;&gt;0,E10/F10,0)</f>
        <v>8.0082501783793142E-2</v>
      </c>
      <c r="H10" s="8">
        <v>92.469588946412188</v>
      </c>
      <c r="I10" s="5">
        <v>1221.3146849161433</v>
      </c>
      <c r="J10" s="31">
        <f t="shared" ref="J10:J16" si="2">IF(I10&lt;&gt;0,H10/I10,0)</f>
        <v>7.5713155739842136E-2</v>
      </c>
      <c r="K10" s="8">
        <v>0</v>
      </c>
      <c r="L10" s="5">
        <v>0</v>
      </c>
      <c r="M10" s="31">
        <f t="shared" ref="M10:M16" si="3">IF(L10&lt;&gt;0,K10/L10,0)</f>
        <v>0</v>
      </c>
      <c r="N10" s="8">
        <v>1532.9818153087422</v>
      </c>
      <c r="O10" s="5">
        <v>20122.137992043648</v>
      </c>
      <c r="P10" s="31">
        <f t="shared" ref="P10:P16" si="4">IF(O10&lt;&gt;0,N10/O10,0)</f>
        <v>7.6183843680770288E-2</v>
      </c>
      <c r="Q10" s="8">
        <f t="shared" ref="Q10:R15" si="5">SUM(B10,E10,H10,K10,N10)</f>
        <v>63305.499722421497</v>
      </c>
      <c r="R10" s="5">
        <f t="shared" si="5"/>
        <v>840244.92362974875</v>
      </c>
      <c r="S10" s="31">
        <f t="shared" ref="S10:S16" si="6">IF(R10&lt;&gt;0,Q10/R10,0)</f>
        <v>7.5341722326568758E-2</v>
      </c>
    </row>
    <row r="11" spans="1:19" ht="12.75" customHeight="1" x14ac:dyDescent="0.25">
      <c r="A11" s="110" t="s">
        <v>56</v>
      </c>
      <c r="B11" s="8">
        <v>7506.8751597925157</v>
      </c>
      <c r="C11" s="5">
        <v>818754.54659934388</v>
      </c>
      <c r="D11" s="31">
        <f t="shared" si="0"/>
        <v>9.168651570818075E-3</v>
      </c>
      <c r="E11" s="8">
        <v>1.6080817007564514</v>
      </c>
      <c r="F11" s="5">
        <v>146.92435344509144</v>
      </c>
      <c r="G11" s="31">
        <f t="shared" si="1"/>
        <v>1.0944963602357614E-2</v>
      </c>
      <c r="H11" s="8">
        <v>9.3643374794940524</v>
      </c>
      <c r="I11" s="5">
        <v>1221.3146849161433</v>
      </c>
      <c r="J11" s="31">
        <f t="shared" si="2"/>
        <v>7.6674239613658763E-3</v>
      </c>
      <c r="K11" s="8">
        <v>0</v>
      </c>
      <c r="L11" s="5">
        <v>0</v>
      </c>
      <c r="M11" s="31">
        <f t="shared" si="3"/>
        <v>0</v>
      </c>
      <c r="N11" s="8">
        <v>197.93362234649993</v>
      </c>
      <c r="O11" s="5">
        <v>20122.137992043648</v>
      </c>
      <c r="P11" s="31">
        <f t="shared" si="4"/>
        <v>9.8366099280684516E-3</v>
      </c>
      <c r="Q11" s="8">
        <f t="shared" si="5"/>
        <v>7715.7812013192661</v>
      </c>
      <c r="R11" s="5">
        <f t="shared" si="5"/>
        <v>840244.92362974875</v>
      </c>
      <c r="S11" s="31">
        <f t="shared" si="6"/>
        <v>9.1827763361998008E-3</v>
      </c>
    </row>
    <row r="12" spans="1:19" ht="12.75" customHeight="1" x14ac:dyDescent="0.25">
      <c r="A12" s="90" t="s">
        <v>0</v>
      </c>
      <c r="B12" s="8">
        <v>-24125.366852496212</v>
      </c>
      <c r="C12" s="5">
        <v>839090.05513326044</v>
      </c>
      <c r="D12" s="31">
        <f t="shared" si="0"/>
        <v>-2.8751820743084282E-2</v>
      </c>
      <c r="E12" s="8">
        <v>-4.5721510573279165</v>
      </c>
      <c r="F12" s="5">
        <v>146.92435344509141</v>
      </c>
      <c r="G12" s="31">
        <f t="shared" si="1"/>
        <v>-3.1119082372117576E-2</v>
      </c>
      <c r="H12" s="8">
        <v>-24.333280182772491</v>
      </c>
      <c r="I12" s="5">
        <v>1426.738274895629</v>
      </c>
      <c r="J12" s="31">
        <f t="shared" si="2"/>
        <v>-1.7055181465957768E-2</v>
      </c>
      <c r="K12" s="8">
        <v>0</v>
      </c>
      <c r="L12" s="5">
        <v>0</v>
      </c>
      <c r="M12" s="31">
        <f t="shared" si="3"/>
        <v>0</v>
      </c>
      <c r="N12" s="8">
        <v>-580.30635052570597</v>
      </c>
      <c r="O12" s="5">
        <v>20811.38670672672</v>
      </c>
      <c r="P12" s="31">
        <f t="shared" si="4"/>
        <v>-2.7884078975772313E-2</v>
      </c>
      <c r="Q12" s="8">
        <f t="shared" si="5"/>
        <v>-24734.578634262016</v>
      </c>
      <c r="R12" s="5">
        <f t="shared" si="5"/>
        <v>861475.10446832783</v>
      </c>
      <c r="S12" s="31">
        <f t="shared" si="6"/>
        <v>-2.8711890228711054E-2</v>
      </c>
    </row>
    <row r="13" spans="1:19" ht="12.75" customHeight="1" x14ac:dyDescent="0.25">
      <c r="A13" s="90" t="s">
        <v>1</v>
      </c>
      <c r="B13" s="8">
        <v>0</v>
      </c>
      <c r="C13" s="5">
        <v>318681.36912810069</v>
      </c>
      <c r="D13" s="31">
        <f t="shared" si="0"/>
        <v>0</v>
      </c>
      <c r="E13" s="8">
        <v>0</v>
      </c>
      <c r="F13" s="5">
        <v>55.831254309134735</v>
      </c>
      <c r="G13" s="31">
        <f t="shared" si="1"/>
        <v>0</v>
      </c>
      <c r="H13" s="8">
        <v>0</v>
      </c>
      <c r="I13" s="5">
        <v>540.41444394551343</v>
      </c>
      <c r="J13" s="31">
        <f t="shared" si="2"/>
        <v>0</v>
      </c>
      <c r="K13" s="8">
        <v>0</v>
      </c>
      <c r="L13" s="5">
        <v>0</v>
      </c>
      <c r="M13" s="31">
        <f t="shared" si="3"/>
        <v>0</v>
      </c>
      <c r="N13" s="8">
        <v>0</v>
      </c>
      <c r="O13" s="5">
        <v>7902.4683344813493</v>
      </c>
      <c r="P13" s="31">
        <f t="shared" si="4"/>
        <v>0</v>
      </c>
      <c r="Q13" s="8">
        <f t="shared" si="5"/>
        <v>0</v>
      </c>
      <c r="R13" s="5">
        <f t="shared" si="5"/>
        <v>327180.08316083672</v>
      </c>
      <c r="S13" s="31">
        <f t="shared" si="6"/>
        <v>0</v>
      </c>
    </row>
    <row r="14" spans="1:19" ht="12.75" customHeight="1" x14ac:dyDescent="0.25">
      <c r="A14" s="90" t="s">
        <v>53</v>
      </c>
      <c r="B14" s="8">
        <v>-10815.394789585625</v>
      </c>
      <c r="C14" s="5">
        <v>478454.18324849679</v>
      </c>
      <c r="D14" s="31">
        <f t="shared" si="0"/>
        <v>-2.2604870368472436E-2</v>
      </c>
      <c r="E14" s="8">
        <v>-1.8969675475393832</v>
      </c>
      <c r="F14" s="5">
        <v>83.746881463702124</v>
      </c>
      <c r="G14" s="31">
        <f t="shared" si="1"/>
        <v>-2.2651202222515876E-2</v>
      </c>
      <c r="H14" s="8">
        <v>-18.236501906531473</v>
      </c>
      <c r="I14" s="5">
        <v>814.98691720533429</v>
      </c>
      <c r="J14" s="31">
        <f t="shared" si="2"/>
        <v>-2.2376435156856417E-2</v>
      </c>
      <c r="K14" s="8">
        <v>0</v>
      </c>
      <c r="L14" s="5">
        <v>0</v>
      </c>
      <c r="M14" s="31">
        <f t="shared" si="3"/>
        <v>0</v>
      </c>
      <c r="N14" s="8">
        <v>-268.08102637919905</v>
      </c>
      <c r="O14" s="5">
        <v>11868.349036909034</v>
      </c>
      <c r="P14" s="31">
        <f t="shared" si="4"/>
        <v>-2.2587895380014662E-2</v>
      </c>
      <c r="Q14" s="8">
        <f t="shared" si="5"/>
        <v>-11103.609285418896</v>
      </c>
      <c r="R14" s="5">
        <f t="shared" si="5"/>
        <v>491221.26608407486</v>
      </c>
      <c r="S14" s="31">
        <f t="shared" si="6"/>
        <v>-2.2604089138759845E-2</v>
      </c>
    </row>
    <row r="15" spans="1:19" ht="12.75" customHeight="1" x14ac:dyDescent="0.25">
      <c r="A15" s="110" t="s">
        <v>63</v>
      </c>
      <c r="B15" s="8">
        <v>6318.1663594100182</v>
      </c>
      <c r="C15" s="5">
        <v>41954.502756663023</v>
      </c>
      <c r="D15" s="31">
        <f t="shared" si="0"/>
        <v>0.15059566778935535</v>
      </c>
      <c r="E15" s="8">
        <v>1.1227460810655565</v>
      </c>
      <c r="F15" s="5">
        <v>7.3462176722545722</v>
      </c>
      <c r="G15" s="31">
        <f t="shared" si="1"/>
        <v>0.15283321719501716</v>
      </c>
      <c r="H15" s="8">
        <v>10.702528677516327</v>
      </c>
      <c r="I15" s="5">
        <v>71.336913744781455</v>
      </c>
      <c r="J15" s="31">
        <f t="shared" si="2"/>
        <v>0.1500279184463493</v>
      </c>
      <c r="K15" s="8">
        <v>0</v>
      </c>
      <c r="L15" s="5">
        <v>0</v>
      </c>
      <c r="M15" s="31">
        <f t="shared" si="3"/>
        <v>0</v>
      </c>
      <c r="N15" s="8">
        <v>157.51169011513861</v>
      </c>
      <c r="O15" s="5">
        <v>1040.5693353363361</v>
      </c>
      <c r="P15" s="31">
        <f t="shared" si="4"/>
        <v>0.15137068215087002</v>
      </c>
      <c r="Q15" s="8">
        <f t="shared" si="5"/>
        <v>6487.5033242837389</v>
      </c>
      <c r="R15" s="5">
        <f t="shared" si="5"/>
        <v>43073.755223416396</v>
      </c>
      <c r="S15" s="31">
        <f t="shared" si="6"/>
        <v>0.15061383180161886</v>
      </c>
    </row>
    <row r="16" spans="1:19" ht="12.75" customHeight="1" x14ac:dyDescent="0.25">
      <c r="A16" s="90" t="s">
        <v>55</v>
      </c>
      <c r="B16" s="8">
        <f>SUM(B10:B15)</f>
        <v>40552.5621254902</v>
      </c>
      <c r="C16" s="5">
        <f>C12</f>
        <v>839090.05513326044</v>
      </c>
      <c r="D16" s="31">
        <f t="shared" si="0"/>
        <v>4.8329213148700499E-2</v>
      </c>
      <c r="E16" s="8">
        <f>SUM(E10:E15)</f>
        <v>8.0277789738038958</v>
      </c>
      <c r="F16" s="5">
        <f>F12</f>
        <v>146.92435344509141</v>
      </c>
      <c r="G16" s="31">
        <f t="shared" si="1"/>
        <v>5.4638858606949996E-2</v>
      </c>
      <c r="H16" s="8">
        <f>SUM(H10:H15)</f>
        <v>69.966673014118612</v>
      </c>
      <c r="I16" s="5">
        <f>I12</f>
        <v>1426.738274895629</v>
      </c>
      <c r="J16" s="31">
        <f t="shared" si="2"/>
        <v>4.9039599094821314E-2</v>
      </c>
      <c r="K16" s="8">
        <f>SUM(K10:K15)</f>
        <v>0</v>
      </c>
      <c r="L16" s="5">
        <f>L12</f>
        <v>0</v>
      </c>
      <c r="M16" s="31">
        <f t="shared" si="3"/>
        <v>0</v>
      </c>
      <c r="N16" s="8">
        <f>SUM(N10:N15)</f>
        <v>1040.0397508654758</v>
      </c>
      <c r="O16" s="5">
        <f>O12</f>
        <v>20811.38670672672</v>
      </c>
      <c r="P16" s="31">
        <f t="shared" si="4"/>
        <v>4.9974553138706079E-2</v>
      </c>
      <c r="Q16" s="8">
        <f>SUM(Q10:Q15)</f>
        <v>41670.596328343592</v>
      </c>
      <c r="R16" s="5">
        <f>R12</f>
        <v>861475.10446832783</v>
      </c>
      <c r="S16" s="31">
        <f t="shared" si="6"/>
        <v>4.8371213645298804E-2</v>
      </c>
    </row>
    <row r="17" spans="1:19" ht="12.75" customHeight="1" x14ac:dyDescent="0.25">
      <c r="A17" s="90"/>
      <c r="B17" s="8"/>
      <c r="C17" s="5"/>
      <c r="D17" s="30"/>
      <c r="E17" s="8"/>
      <c r="F17" s="5"/>
      <c r="G17" s="30"/>
      <c r="H17" s="8"/>
      <c r="I17" s="5"/>
      <c r="J17" s="30"/>
      <c r="K17" s="8"/>
      <c r="L17" s="5"/>
      <c r="M17" s="30"/>
      <c r="N17" s="8"/>
      <c r="O17" s="5"/>
      <c r="P17" s="30"/>
      <c r="Q17" s="29"/>
      <c r="S17" s="30"/>
    </row>
    <row r="18" spans="1:19" ht="12.75" customHeight="1" x14ac:dyDescent="0.3">
      <c r="A18" s="133" t="s">
        <v>81</v>
      </c>
      <c r="B18" s="8"/>
      <c r="C18" s="5"/>
      <c r="D18" s="30"/>
      <c r="E18" s="8"/>
      <c r="F18" s="5"/>
      <c r="G18" s="30"/>
      <c r="H18" s="8"/>
      <c r="I18" s="5"/>
      <c r="J18" s="30"/>
      <c r="K18" s="8"/>
      <c r="L18" s="5"/>
      <c r="M18" s="30"/>
      <c r="N18" s="8"/>
      <c r="O18" s="5"/>
      <c r="P18" s="30"/>
      <c r="Q18" s="29"/>
      <c r="S18" s="30"/>
    </row>
    <row r="19" spans="1:19" ht="12.75" customHeight="1" x14ac:dyDescent="0.25">
      <c r="A19" s="90" t="s">
        <v>2</v>
      </c>
      <c r="B19" s="8">
        <v>791.20739917859908</v>
      </c>
      <c r="C19" s="5">
        <v>10653.298142051304</v>
      </c>
      <c r="D19" s="31">
        <f t="shared" ref="D19:D25" si="7">IF(C19&lt;&gt;0,B19/C19,0)</f>
        <v>7.4268774667583956E-2</v>
      </c>
      <c r="E19" s="8">
        <v>4.0208414946789582E-2</v>
      </c>
      <c r="F19" s="5">
        <v>0.44252167357808891</v>
      </c>
      <c r="G19" s="31">
        <f t="shared" ref="G19:G25" si="8">IF(F19&lt;&gt;0,E19/F19,0)</f>
        <v>9.0862024048849813E-2</v>
      </c>
      <c r="H19" s="8">
        <v>2.9898066032200217</v>
      </c>
      <c r="I19" s="5">
        <v>38.073689194912937</v>
      </c>
      <c r="J19" s="31">
        <f t="shared" ref="J19:J25" si="9">IF(I19&lt;&gt;0,H19/I19,0)</f>
        <v>7.8526842721075019E-2</v>
      </c>
      <c r="K19" s="8">
        <v>0</v>
      </c>
      <c r="L19" s="5">
        <v>0</v>
      </c>
      <c r="M19" s="31">
        <f t="shared" ref="M19:M25" si="10">IF(L19&lt;&gt;0,K19/L19,0)</f>
        <v>0</v>
      </c>
      <c r="N19" s="8">
        <v>1.4500476028273739</v>
      </c>
      <c r="O19" s="5">
        <v>16.442976603517312</v>
      </c>
      <c r="P19" s="31">
        <f t="shared" ref="P19:P25" si="11">IF(O19&lt;&gt;0,N19/O19,0)</f>
        <v>8.8186442016659844E-2</v>
      </c>
      <c r="Q19" s="8">
        <f t="shared" ref="Q19:R24" si="12">SUM(B19,E19,H19,K19,N19)</f>
        <v>795.68746179959317</v>
      </c>
      <c r="R19" s="5">
        <f t="shared" si="12"/>
        <v>10708.257329523312</v>
      </c>
      <c r="S19" s="31">
        <f t="shared" ref="S19:S25" si="13">IF(R19&lt;&gt;0,Q19/R19,0)</f>
        <v>7.4305971299908416E-2</v>
      </c>
    </row>
    <row r="20" spans="1:19" ht="12.75" customHeight="1" x14ac:dyDescent="0.25">
      <c r="A20" s="110" t="s">
        <v>56</v>
      </c>
      <c r="B20" s="8">
        <v>81.683353441938763</v>
      </c>
      <c r="C20" s="5">
        <v>10653.298142051304</v>
      </c>
      <c r="D20" s="31">
        <f t="shared" si="7"/>
        <v>7.667423961365878E-3</v>
      </c>
      <c r="E20" s="8">
        <v>3.393001283416369E-3</v>
      </c>
      <c r="F20" s="5">
        <v>0.44252167357808891</v>
      </c>
      <c r="G20" s="31">
        <f t="shared" si="8"/>
        <v>7.6674239613658789E-3</v>
      </c>
      <c r="H20" s="8">
        <v>0.29192711683067257</v>
      </c>
      <c r="I20" s="5">
        <v>38.073689194912937</v>
      </c>
      <c r="J20" s="31">
        <f t="shared" si="9"/>
        <v>7.667423961365878E-3</v>
      </c>
      <c r="K20" s="8">
        <v>0</v>
      </c>
      <c r="L20" s="5">
        <v>0</v>
      </c>
      <c r="M20" s="31">
        <f t="shared" si="10"/>
        <v>0</v>
      </c>
      <c r="N20" s="8">
        <v>0.12607527280598715</v>
      </c>
      <c r="O20" s="5">
        <v>16.442976603517312</v>
      </c>
      <c r="P20" s="31">
        <f t="shared" si="11"/>
        <v>7.667423961365878E-3</v>
      </c>
      <c r="Q20" s="8">
        <f t="shared" si="12"/>
        <v>82.104748832858846</v>
      </c>
      <c r="R20" s="5">
        <f t="shared" si="12"/>
        <v>10708.257329523312</v>
      </c>
      <c r="S20" s="31">
        <f t="shared" si="13"/>
        <v>7.6674239613658789E-3</v>
      </c>
    </row>
    <row r="21" spans="1:19" ht="12.75" customHeight="1" x14ac:dyDescent="0.25">
      <c r="A21" s="90" t="s">
        <v>0</v>
      </c>
      <c r="B21" s="8">
        <v>13829.376758243046</v>
      </c>
      <c r="C21" s="5">
        <v>213065.96284102599</v>
      </c>
      <c r="D21" s="31">
        <f t="shared" si="7"/>
        <v>6.4906550881435252E-2</v>
      </c>
      <c r="E21" s="8">
        <v>0.57445111044468178</v>
      </c>
      <c r="F21" s="5">
        <v>8.8504334715617698</v>
      </c>
      <c r="G21" s="31">
        <f t="shared" si="8"/>
        <v>6.4906550881435265E-2</v>
      </c>
      <c r="H21" s="8">
        <v>49.424636899471324</v>
      </c>
      <c r="I21" s="5">
        <v>761.47378389825826</v>
      </c>
      <c r="J21" s="31">
        <f t="shared" si="9"/>
        <v>6.4906550881435238E-2</v>
      </c>
      <c r="K21" s="8">
        <v>0</v>
      </c>
      <c r="L21" s="5">
        <v>0</v>
      </c>
      <c r="M21" s="31">
        <f t="shared" si="10"/>
        <v>0</v>
      </c>
      <c r="N21" s="8">
        <v>21.345137951168898</v>
      </c>
      <c r="O21" s="5">
        <v>328.85953207034589</v>
      </c>
      <c r="P21" s="31">
        <f t="shared" si="11"/>
        <v>6.4906550881435265E-2</v>
      </c>
      <c r="Q21" s="8">
        <f t="shared" si="12"/>
        <v>13900.72098420413</v>
      </c>
      <c r="R21" s="5">
        <f t="shared" si="12"/>
        <v>214165.14659046615</v>
      </c>
      <c r="S21" s="31">
        <f t="shared" si="13"/>
        <v>6.4906550881435252E-2</v>
      </c>
    </row>
    <row r="22" spans="1:19" ht="12.75" customHeight="1" x14ac:dyDescent="0.25">
      <c r="A22" s="90" t="s">
        <v>1</v>
      </c>
      <c r="B22" s="8">
        <v>0</v>
      </c>
      <c r="C22" s="5">
        <v>79244.558229648581</v>
      </c>
      <c r="D22" s="31">
        <f t="shared" si="7"/>
        <v>0</v>
      </c>
      <c r="E22" s="8">
        <v>0</v>
      </c>
      <c r="F22" s="5">
        <v>3.2916974689106113</v>
      </c>
      <c r="G22" s="31">
        <f t="shared" si="8"/>
        <v>0</v>
      </c>
      <c r="H22" s="8">
        <v>0</v>
      </c>
      <c r="I22" s="5">
        <v>283.21113707635971</v>
      </c>
      <c r="J22" s="31">
        <f t="shared" si="9"/>
        <v>0</v>
      </c>
      <c r="K22" s="8">
        <v>0</v>
      </c>
      <c r="L22" s="5">
        <v>0</v>
      </c>
      <c r="M22" s="31">
        <f t="shared" si="10"/>
        <v>0</v>
      </c>
      <c r="N22" s="8">
        <v>0</v>
      </c>
      <c r="O22" s="5">
        <v>122.3110814652634</v>
      </c>
      <c r="P22" s="31">
        <f t="shared" si="11"/>
        <v>0</v>
      </c>
      <c r="Q22" s="8">
        <f t="shared" si="12"/>
        <v>0</v>
      </c>
      <c r="R22" s="5">
        <f t="shared" si="12"/>
        <v>79653.372145659116</v>
      </c>
      <c r="S22" s="31">
        <f t="shared" si="13"/>
        <v>0</v>
      </c>
    </row>
    <row r="23" spans="1:19" ht="12.75" customHeight="1" x14ac:dyDescent="0.25">
      <c r="A23" s="90" t="s">
        <v>53</v>
      </c>
      <c r="B23" s="8">
        <v>13005.992920617426</v>
      </c>
      <c r="C23" s="5">
        <v>123168.1064693261</v>
      </c>
      <c r="D23" s="31">
        <f t="shared" si="7"/>
        <v>0.10559546049249731</v>
      </c>
      <c r="E23" s="8">
        <v>0.54024900805678389</v>
      </c>
      <c r="F23" s="5">
        <v>5.1162143290730695</v>
      </c>
      <c r="G23" s="31">
        <f t="shared" si="8"/>
        <v>0.1055954604924973</v>
      </c>
      <c r="H23" s="8">
        <v>46.481955684333911</v>
      </c>
      <c r="I23" s="5">
        <v>440.18895762698548</v>
      </c>
      <c r="J23" s="31">
        <f t="shared" si="9"/>
        <v>0.1055954604924973</v>
      </c>
      <c r="K23" s="8">
        <v>0</v>
      </c>
      <c r="L23" s="5">
        <v>0</v>
      </c>
      <c r="M23" s="31">
        <f t="shared" si="10"/>
        <v>0</v>
      </c>
      <c r="N23" s="8">
        <v>20.074275069339748</v>
      </c>
      <c r="O23" s="5">
        <v>190.1054740015652</v>
      </c>
      <c r="P23" s="31">
        <f t="shared" si="11"/>
        <v>0.10559546049249728</v>
      </c>
      <c r="Q23" s="8">
        <f t="shared" si="12"/>
        <v>13073.089400379155</v>
      </c>
      <c r="R23" s="5">
        <f t="shared" si="12"/>
        <v>123803.51711528373</v>
      </c>
      <c r="S23" s="31">
        <f t="shared" si="13"/>
        <v>0.10559546049249728</v>
      </c>
    </row>
    <row r="24" spans="1:19" ht="12.75" customHeight="1" x14ac:dyDescent="0.25">
      <c r="A24" s="110" t="s">
        <v>57</v>
      </c>
      <c r="B24" s="8">
        <v>3341.8395180536186</v>
      </c>
      <c r="C24" s="5">
        <v>10653.298142051301</v>
      </c>
      <c r="D24" s="31">
        <f t="shared" si="7"/>
        <v>0.31369060299387669</v>
      </c>
      <c r="E24" s="8">
        <v>0.13881489062257008</v>
      </c>
      <c r="F24" s="5">
        <v>0.44252167357808853</v>
      </c>
      <c r="G24" s="31">
        <f t="shared" si="8"/>
        <v>0.31369060299387674</v>
      </c>
      <c r="H24" s="8">
        <v>11.943358521753678</v>
      </c>
      <c r="I24" s="5">
        <v>38.073689194912916</v>
      </c>
      <c r="J24" s="31">
        <f t="shared" si="9"/>
        <v>0.31369060299387663</v>
      </c>
      <c r="K24" s="8">
        <v>0</v>
      </c>
      <c r="L24" s="5">
        <v>0</v>
      </c>
      <c r="M24" s="31">
        <f t="shared" si="10"/>
        <v>0</v>
      </c>
      <c r="N24" s="8">
        <v>5.1580072457715485</v>
      </c>
      <c r="O24" s="5">
        <v>16.442976603517295</v>
      </c>
      <c r="P24" s="31">
        <f t="shared" si="11"/>
        <v>0.3136906029938768</v>
      </c>
      <c r="Q24" s="8">
        <f t="shared" si="12"/>
        <v>3359.079698711766</v>
      </c>
      <c r="R24" s="5">
        <f t="shared" si="12"/>
        <v>10708.257329523309</v>
      </c>
      <c r="S24" s="31">
        <f t="shared" si="13"/>
        <v>0.31369060299387663</v>
      </c>
    </row>
    <row r="25" spans="1:19" ht="12.75" customHeight="1" x14ac:dyDescent="0.25">
      <c r="A25" s="90" t="s">
        <v>55</v>
      </c>
      <c r="B25" s="8">
        <f>SUM(B19:B24)</f>
        <v>31050.099949534626</v>
      </c>
      <c r="C25" s="5">
        <f>C21</f>
        <v>213065.96284102599</v>
      </c>
      <c r="D25" s="31">
        <f t="shared" si="7"/>
        <v>0.14572998678677695</v>
      </c>
      <c r="E25" s="8">
        <f>SUM(E19:E24)</f>
        <v>1.2971164253542418</v>
      </c>
      <c r="F25" s="5">
        <f>F21</f>
        <v>8.8504334715617698</v>
      </c>
      <c r="G25" s="31">
        <f t="shared" si="8"/>
        <v>0.14655964925584028</v>
      </c>
      <c r="H25" s="8">
        <f>SUM(H19:H24)</f>
        <v>111.13168482560961</v>
      </c>
      <c r="I25" s="5">
        <f>I21</f>
        <v>761.47378389825826</v>
      </c>
      <c r="J25" s="31">
        <f t="shared" si="9"/>
        <v>0.14594289018945147</v>
      </c>
      <c r="K25" s="8">
        <f>SUM(K19:K24)</f>
        <v>0</v>
      </c>
      <c r="L25" s="5">
        <f>L21</f>
        <v>0</v>
      </c>
      <c r="M25" s="31">
        <f t="shared" si="10"/>
        <v>0</v>
      </c>
      <c r="N25" s="8">
        <f>SUM(N19:N24)</f>
        <v>48.153543141913552</v>
      </c>
      <c r="O25" s="5">
        <f>O21</f>
        <v>328.85953207034589</v>
      </c>
      <c r="P25" s="31">
        <f t="shared" si="11"/>
        <v>0.14642587015423075</v>
      </c>
      <c r="Q25" s="8">
        <f>SUM(Q19:Q24)</f>
        <v>31210.682293927501</v>
      </c>
      <c r="R25" s="5">
        <f>R21</f>
        <v>214165.14659046615</v>
      </c>
      <c r="S25" s="31">
        <f t="shared" si="13"/>
        <v>0.14573184661839317</v>
      </c>
    </row>
    <row r="26" spans="1:19" ht="12.75" customHeight="1" x14ac:dyDescent="0.25">
      <c r="A26" s="90"/>
      <c r="B26" s="8"/>
      <c r="C26" s="5"/>
      <c r="D26" s="30"/>
      <c r="E26" s="8"/>
      <c r="F26" s="5"/>
      <c r="G26" s="30"/>
      <c r="H26" s="8"/>
      <c r="I26" s="5"/>
      <c r="J26" s="30"/>
      <c r="K26" s="8"/>
      <c r="L26" s="5"/>
      <c r="M26" s="30"/>
      <c r="N26" s="8"/>
      <c r="O26" s="5"/>
      <c r="P26" s="30"/>
      <c r="Q26" s="8"/>
      <c r="R26" s="5"/>
      <c r="S26" s="30"/>
    </row>
    <row r="27" spans="1:19" ht="12.75" customHeight="1" x14ac:dyDescent="0.3">
      <c r="A27" s="133" t="s">
        <v>69</v>
      </c>
      <c r="B27" s="8"/>
      <c r="C27" s="5"/>
      <c r="D27" s="30"/>
      <c r="E27" s="8"/>
      <c r="F27" s="5"/>
      <c r="G27" s="30"/>
      <c r="H27" s="8"/>
      <c r="I27" s="5"/>
      <c r="J27" s="30"/>
      <c r="K27" s="8"/>
      <c r="L27" s="5"/>
      <c r="M27" s="30"/>
      <c r="N27" s="8"/>
      <c r="O27" s="5"/>
      <c r="P27" s="30"/>
      <c r="Q27" s="8"/>
      <c r="R27" s="5"/>
      <c r="S27" s="30"/>
    </row>
    <row r="28" spans="1:19" ht="12.75" customHeight="1" x14ac:dyDescent="0.25">
      <c r="A28" s="110" t="s">
        <v>62</v>
      </c>
      <c r="B28" s="8">
        <v>467548.1826990103</v>
      </c>
      <c r="C28" s="5">
        <v>1052156.0179742863</v>
      </c>
      <c r="D28" s="31">
        <f>IF(C28&lt;&gt;0,B28/C28,0)</f>
        <v>0.44437153303478677</v>
      </c>
      <c r="E28" s="8">
        <v>69.221880870320419</v>
      </c>
      <c r="F28" s="5">
        <v>155.7747869166532</v>
      </c>
      <c r="G28" s="31">
        <f>IF(F28&lt;&gt;0,E28/F28,0)</f>
        <v>0.44437153303478671</v>
      </c>
      <c r="H28" s="8">
        <v>972.37914717144577</v>
      </c>
      <c r="I28" s="5">
        <v>2188.212058793888</v>
      </c>
      <c r="J28" s="31">
        <f>IF(I28&lt;&gt;0,H28/I28,0)</f>
        <v>0.44437153303478621</v>
      </c>
      <c r="K28" s="8">
        <v>0</v>
      </c>
      <c r="L28" s="5">
        <v>0</v>
      </c>
      <c r="M28" s="31">
        <f>IF(L28&lt;&gt;0,K28/L28,0)</f>
        <v>0</v>
      </c>
      <c r="N28" s="8">
        <v>9394.1236298671356</v>
      </c>
      <c r="O28" s="5">
        <v>21140.246238797063</v>
      </c>
      <c r="P28" s="31">
        <f>IF(O28&lt;&gt;0,N28/O28,0)</f>
        <v>0.44437153303478677</v>
      </c>
      <c r="Q28" s="8">
        <f>SUM(B28,E28,H28,K28,N28)</f>
        <v>477983.90735691926</v>
      </c>
      <c r="R28" s="5">
        <f>SUM(C28,F28,I28,L28,O28)</f>
        <v>1075640.2510587939</v>
      </c>
      <c r="S28" s="31">
        <f>IF(R28&lt;&gt;0,Q28/R28,0)</f>
        <v>0.44437153303478688</v>
      </c>
    </row>
    <row r="29" spans="1:19" ht="12.75" customHeight="1" x14ac:dyDescent="0.25">
      <c r="A29" s="110" t="s">
        <v>70</v>
      </c>
      <c r="B29" s="8">
        <v>0</v>
      </c>
      <c r="C29" s="5">
        <v>0</v>
      </c>
      <c r="D29" s="31">
        <f>IF(C29&lt;&gt;0,B29/C29,0)</f>
        <v>0</v>
      </c>
      <c r="E29" s="8">
        <v>35.267292143045061</v>
      </c>
      <c r="F29" s="5">
        <v>8.8504334715617716</v>
      </c>
      <c r="G29" s="31">
        <f>IF(F29&lt;&gt;0,E29/F29,0)</f>
        <v>3.9848095866000222</v>
      </c>
      <c r="H29" s="8">
        <v>5767.884297576893</v>
      </c>
      <c r="I29" s="5">
        <v>1426.5497676900966</v>
      </c>
      <c r="J29" s="31">
        <f>IF(I29&lt;&gt;0,H29/I29,0)</f>
        <v>4.0432408516082754</v>
      </c>
      <c r="K29" s="8">
        <v>0</v>
      </c>
      <c r="L29" s="5">
        <v>0</v>
      </c>
      <c r="M29" s="31">
        <f>IF(L29&lt;&gt;0,K29/L29,0)</f>
        <v>0</v>
      </c>
      <c r="N29" s="8">
        <v>0</v>
      </c>
      <c r="O29" s="5">
        <v>0</v>
      </c>
      <c r="P29" s="31">
        <f>IF(O29&lt;&gt;0,N29/O29,0)</f>
        <v>0</v>
      </c>
      <c r="Q29" s="8">
        <f>SUM(B29,E29,H29,K29,N29)</f>
        <v>5803.1515897199379</v>
      </c>
      <c r="R29" s="5">
        <f>SUM(C29,F29,I29,L29,O29)</f>
        <v>1435.4002011616583</v>
      </c>
      <c r="S29" s="31">
        <f>IF(R29&lt;&gt;0,Q29/R29,0)</f>
        <v>4.0428805743676861</v>
      </c>
    </row>
    <row r="30" spans="1:19" ht="12.75" customHeight="1" x14ac:dyDescent="0.25">
      <c r="A30" s="90" t="s">
        <v>55</v>
      </c>
      <c r="B30" s="8">
        <f>SUM(B28:B29)</f>
        <v>467548.1826990103</v>
      </c>
      <c r="C30" s="5">
        <f>C28</f>
        <v>1052156.0179742863</v>
      </c>
      <c r="D30" s="31">
        <f>IF(C30&lt;&gt;0,B30/C30,0)</f>
        <v>0.44437153303478677</v>
      </c>
      <c r="E30" s="8">
        <f>SUM(E28:E29)</f>
        <v>104.48917301336547</v>
      </c>
      <c r="F30" s="5">
        <f>F28</f>
        <v>155.7747869166532</v>
      </c>
      <c r="G30" s="31">
        <f>IF(F30&lt;&gt;0,E30/F30,0)</f>
        <v>0.67077076516414735</v>
      </c>
      <c r="H30" s="8">
        <f>SUM(H28:H29)</f>
        <v>6740.2634447483388</v>
      </c>
      <c r="I30" s="5">
        <f>I28</f>
        <v>2188.212058793888</v>
      </c>
      <c r="J30" s="31">
        <f>IF(I30&lt;&gt;0,H30/I30,0)</f>
        <v>3.0802606254091653</v>
      </c>
      <c r="K30" s="8">
        <f>SUM(K28:K29)</f>
        <v>0</v>
      </c>
      <c r="L30" s="5">
        <f>L28</f>
        <v>0</v>
      </c>
      <c r="M30" s="31">
        <f>IF(L30&lt;&gt;0,K30/L30,0)</f>
        <v>0</v>
      </c>
      <c r="N30" s="8">
        <f>SUM(N28:N29)</f>
        <v>9394.1236298671356</v>
      </c>
      <c r="O30" s="5">
        <f>O28</f>
        <v>21140.246238797063</v>
      </c>
      <c r="P30" s="31">
        <f>IF(O30&lt;&gt;0,N30/O30,0)</f>
        <v>0.44437153303478677</v>
      </c>
      <c r="Q30" s="8">
        <f>SUM(Q28:Q29)</f>
        <v>483787.05894663918</v>
      </c>
      <c r="R30" s="5">
        <f>R28</f>
        <v>1075640.2510587939</v>
      </c>
      <c r="S30" s="31">
        <f>IF(R30&lt;&gt;0,Q30/R30,0)</f>
        <v>0.44976660037631455</v>
      </c>
    </row>
    <row r="31" spans="1:19" ht="12.75" customHeight="1" x14ac:dyDescent="0.25">
      <c r="A31" s="90"/>
      <c r="B31" s="8"/>
      <c r="D31" s="30"/>
      <c r="E31" s="8"/>
      <c r="G31" s="30"/>
      <c r="H31" s="8"/>
      <c r="J31" s="30"/>
      <c r="K31" s="8"/>
      <c r="L31" s="9"/>
      <c r="M31" s="30"/>
      <c r="N31" s="8"/>
      <c r="O31" s="5"/>
      <c r="P31" s="30"/>
      <c r="Q31" s="8"/>
      <c r="R31" s="5"/>
      <c r="S31" s="30"/>
    </row>
    <row r="32" spans="1:19" ht="12.75" customHeight="1" x14ac:dyDescent="0.25">
      <c r="A32" s="130" t="s">
        <v>71</v>
      </c>
      <c r="B32" s="32">
        <f>SUM(B16,B25,B30)</f>
        <v>539150.84477403515</v>
      </c>
      <c r="C32" s="33">
        <f>C28</f>
        <v>1052156.0179742863</v>
      </c>
      <c r="D32" s="35">
        <f>IF(C32&lt;&gt;0,B32/C32,0)</f>
        <v>0.51242480731333084</v>
      </c>
      <c r="E32" s="32">
        <f>SUM(E16,E25,E30)</f>
        <v>113.81406841252361</v>
      </c>
      <c r="F32" s="33">
        <f>F28</f>
        <v>155.7747869166532</v>
      </c>
      <c r="G32" s="35">
        <f>IF(F32&lt;&gt;0,E32/F32,0)</f>
        <v>0.7306321559818244</v>
      </c>
      <c r="H32" s="32">
        <f>SUM(H16,H25,H30)</f>
        <v>6921.3618025880669</v>
      </c>
      <c r="I32" s="33">
        <f>I28</f>
        <v>2188.212058793888</v>
      </c>
      <c r="J32" s="35">
        <f>IF(I32&lt;&gt;0,H32/I32,0)</f>
        <v>3.1630215064270439</v>
      </c>
      <c r="K32" s="32">
        <f>SUM(K16,K25,K30)</f>
        <v>0</v>
      </c>
      <c r="L32" s="33">
        <f>L28</f>
        <v>0</v>
      </c>
      <c r="M32" s="35">
        <f>IF(L32&lt;&gt;0,K32/L32,0)</f>
        <v>0</v>
      </c>
      <c r="N32" s="32">
        <f>SUM(N16,N25,N30)</f>
        <v>10482.316923874525</v>
      </c>
      <c r="O32" s="33">
        <f>O28</f>
        <v>21140.246238797063</v>
      </c>
      <c r="P32" s="35">
        <f>IF(O32&lt;&gt;0,N32/O32,0)</f>
        <v>0.49584649135435033</v>
      </c>
      <c r="Q32" s="32">
        <f>SUM(Q16,Q25,Q30)</f>
        <v>556668.33756891033</v>
      </c>
      <c r="R32" s="33">
        <f>R28</f>
        <v>1075640.2510587939</v>
      </c>
      <c r="S32" s="35">
        <f>IF(R32&lt;&gt;0,Q32/R32,0)</f>
        <v>0.51752278424032605</v>
      </c>
    </row>
    <row r="33" spans="1:19" ht="12.75" customHeight="1" x14ac:dyDescent="0.25">
      <c r="A33" s="135"/>
      <c r="B33" s="104"/>
      <c r="C33" s="105"/>
      <c r="D33" s="119"/>
      <c r="E33" s="104"/>
      <c r="F33" s="105"/>
      <c r="G33" s="119"/>
      <c r="H33" s="104"/>
      <c r="I33" s="105"/>
      <c r="J33" s="119"/>
      <c r="K33" s="104"/>
      <c r="L33" s="105"/>
      <c r="M33" s="119"/>
      <c r="N33" s="104"/>
      <c r="O33" s="105"/>
      <c r="P33" s="119"/>
      <c r="Q33" s="104"/>
      <c r="R33" s="105"/>
      <c r="S33" s="119"/>
    </row>
    <row r="34" spans="1:19" ht="12.75" customHeight="1" x14ac:dyDescent="0.3">
      <c r="A34" s="133" t="s">
        <v>68</v>
      </c>
      <c r="B34" s="8"/>
      <c r="C34" s="5"/>
      <c r="D34" s="30"/>
      <c r="E34" s="8"/>
      <c r="F34" s="5"/>
      <c r="G34" s="30"/>
      <c r="H34" s="8"/>
      <c r="I34" s="5"/>
      <c r="J34" s="30"/>
      <c r="K34" s="8"/>
      <c r="L34" s="5"/>
      <c r="M34" s="30"/>
      <c r="N34" s="8"/>
      <c r="O34" s="5"/>
      <c r="P34" s="30"/>
      <c r="Q34" s="8"/>
      <c r="R34" s="5"/>
      <c r="S34" s="30"/>
    </row>
    <row r="35" spans="1:19" ht="12.75" customHeight="1" x14ac:dyDescent="0.3">
      <c r="A35" s="132" t="s">
        <v>60</v>
      </c>
      <c r="B35" s="8"/>
      <c r="C35" s="5"/>
      <c r="D35" s="30"/>
      <c r="E35" s="8"/>
      <c r="F35" s="5"/>
      <c r="G35" s="30"/>
      <c r="H35" s="8"/>
      <c r="I35" s="5"/>
      <c r="J35" s="30"/>
      <c r="K35" s="8"/>
      <c r="L35" s="5"/>
      <c r="M35" s="30"/>
      <c r="N35" s="8"/>
      <c r="O35" s="5"/>
      <c r="P35" s="30"/>
      <c r="Q35" s="8"/>
      <c r="R35" s="5"/>
      <c r="S35" s="30"/>
    </row>
    <row r="36" spans="1:19" ht="12.75" customHeight="1" x14ac:dyDescent="0.25">
      <c r="A36" s="90" t="s">
        <v>2</v>
      </c>
      <c r="B36" s="8">
        <v>1046.150674593001</v>
      </c>
      <c r="C36" s="5">
        <v>13307.771786200781</v>
      </c>
      <c r="D36" s="31">
        <f>IF(C36&lt;&gt;0,B36/C36,0)</f>
        <v>7.8612008937347821E-2</v>
      </c>
      <c r="E36" s="8">
        <v>9.2614736504932864</v>
      </c>
      <c r="F36" s="5">
        <v>265.01001551962514</v>
      </c>
      <c r="G36" s="31">
        <f>IF(F36&lt;&gt;0,E36/F36,0)</f>
        <v>3.4947636346247576E-2</v>
      </c>
      <c r="H36" s="8">
        <v>56.969062382359965</v>
      </c>
      <c r="I36" s="5">
        <v>780.69345274955572</v>
      </c>
      <c r="J36" s="31">
        <f>IF(I36&lt;&gt;0,H36/I36,0)</f>
        <v>7.2972383951368278E-2</v>
      </c>
      <c r="K36" s="8">
        <v>0</v>
      </c>
      <c r="L36" s="5">
        <v>0</v>
      </c>
      <c r="M36" s="31">
        <f>IF(L36&lt;&gt;0,K36/L36,0)</f>
        <v>0</v>
      </c>
      <c r="N36" s="8">
        <v>46.364865262078993</v>
      </c>
      <c r="O36" s="5">
        <v>541.99644743450381</v>
      </c>
      <c r="P36" s="31">
        <f>IF(O36&lt;&gt;0,N36/O36,0)</f>
        <v>8.5544592555068064E-2</v>
      </c>
      <c r="Q36" s="8">
        <f t="shared" ref="Q36:R38" si="14">SUM(B36,E36,H36,K36,N36)</f>
        <v>1158.7460758879333</v>
      </c>
      <c r="R36" s="5">
        <f t="shared" si="14"/>
        <v>14895.471701904466</v>
      </c>
      <c r="S36" s="31">
        <f>IF(R36&lt;&gt;0,Q36/R36,0)</f>
        <v>7.7791834933282539E-2</v>
      </c>
    </row>
    <row r="37" spans="1:19" ht="12.75" customHeight="1" x14ac:dyDescent="0.25">
      <c r="A37" s="90" t="s">
        <v>64</v>
      </c>
      <c r="B37" s="8">
        <v>1991.444706065625</v>
      </c>
      <c r="C37" s="5">
        <v>13307.771786200781</v>
      </c>
      <c r="D37" s="31">
        <f>IF(C37&lt;&gt;0,B37/C37,0)</f>
        <v>0.14964524024454737</v>
      </c>
      <c r="E37" s="8">
        <v>43.90529690997667</v>
      </c>
      <c r="F37" s="5">
        <v>265.01001551962514</v>
      </c>
      <c r="G37" s="31">
        <f>IF(F37&lt;&gt;0,E37/F37,0)</f>
        <v>0.16567410414239719</v>
      </c>
      <c r="H37" s="8">
        <v>117.12581366070918</v>
      </c>
      <c r="I37" s="5">
        <v>780.69345274955583</v>
      </c>
      <c r="J37" s="31">
        <f>IF(I37&lt;&gt;0,H37/I37,0)</f>
        <v>0.15002791844634927</v>
      </c>
      <c r="K37" s="8">
        <v>0</v>
      </c>
      <c r="L37" s="5">
        <v>0</v>
      </c>
      <c r="M37" s="31">
        <f>IF(L37&lt;&gt;0,K37/L37,0)</f>
        <v>0</v>
      </c>
      <c r="N37" s="8">
        <v>80.117242049919454</v>
      </c>
      <c r="O37" s="5">
        <v>541.99644743450381</v>
      </c>
      <c r="P37" s="31">
        <f>IF(O37&lt;&gt;0,N37/O37,0)</f>
        <v>0.1478187586452788</v>
      </c>
      <c r="Q37" s="8">
        <f t="shared" si="14"/>
        <v>2232.5930586862301</v>
      </c>
      <c r="R37" s="5">
        <f t="shared" si="14"/>
        <v>14895.471701904466</v>
      </c>
      <c r="S37" s="31">
        <f>IF(R37&lt;&gt;0,Q37/R37,0)</f>
        <v>0.14988401195786108</v>
      </c>
    </row>
    <row r="38" spans="1:19" ht="12.75" customHeight="1" x14ac:dyDescent="0.25">
      <c r="A38" s="90" t="s">
        <v>65</v>
      </c>
      <c r="B38" s="8">
        <v>0</v>
      </c>
      <c r="C38" s="5">
        <v>0</v>
      </c>
      <c r="D38" s="31">
        <f>IF(C38&lt;&gt;0,B38/C38,0)</f>
        <v>0</v>
      </c>
      <c r="E38" s="8">
        <v>0</v>
      </c>
      <c r="F38" s="5">
        <v>0</v>
      </c>
      <c r="G38" s="31">
        <f>IF(F38&lt;&gt;0,E38/F38,0)</f>
        <v>0</v>
      </c>
      <c r="H38" s="8">
        <v>60.030828498666686</v>
      </c>
      <c r="I38" s="5">
        <v>254.97407652311449</v>
      </c>
      <c r="J38" s="31">
        <f>IF(I38&lt;&gt;0,H38/I38,0)</f>
        <v>0.23543894860709352</v>
      </c>
      <c r="K38" s="8">
        <v>0</v>
      </c>
      <c r="L38" s="5">
        <v>0</v>
      </c>
      <c r="M38" s="31">
        <f>IF(L38&lt;&gt;0,K38/L38,0)</f>
        <v>0</v>
      </c>
      <c r="N38" s="8">
        <v>0</v>
      </c>
      <c r="O38" s="5">
        <v>0</v>
      </c>
      <c r="P38" s="31">
        <f>IF(O38&lt;&gt;0,N38/O38,0)</f>
        <v>0</v>
      </c>
      <c r="Q38" s="8">
        <f t="shared" si="14"/>
        <v>60.030828498666686</v>
      </c>
      <c r="R38" s="5">
        <f t="shared" si="14"/>
        <v>254.97407652311449</v>
      </c>
      <c r="S38" s="31">
        <f>IF(R38&lt;&gt;0,Q38/R38,0)</f>
        <v>0.23543894860709352</v>
      </c>
    </row>
    <row r="39" spans="1:19" ht="12.75" customHeight="1" x14ac:dyDescent="0.25">
      <c r="A39" s="90" t="s">
        <v>55</v>
      </c>
      <c r="B39" s="8">
        <f>SUM(B36:B38)</f>
        <v>3037.5953806586258</v>
      </c>
      <c r="C39" s="5">
        <f>C36</f>
        <v>13307.771786200781</v>
      </c>
      <c r="D39" s="31">
        <f>IF(C39&lt;&gt;0,B39/C39,0)</f>
        <v>0.22825724918189516</v>
      </c>
      <c r="E39" s="8">
        <f>SUM(E36:E38)</f>
        <v>53.166770560469956</v>
      </c>
      <c r="F39" s="5">
        <f>F36</f>
        <v>265.01001551962514</v>
      </c>
      <c r="G39" s="31">
        <f>IF(F39&lt;&gt;0,E39/F39,0)</f>
        <v>0.20062174048864476</v>
      </c>
      <c r="H39" s="8">
        <f>SUM(H36:H38)</f>
        <v>234.12570454173584</v>
      </c>
      <c r="I39" s="5">
        <f>I36</f>
        <v>780.69345274955572</v>
      </c>
      <c r="J39" s="31">
        <f>IF(I39&lt;&gt;0,H39/I39,0)</f>
        <v>0.29989454083053868</v>
      </c>
      <c r="K39" s="8">
        <f>SUM(K36:K38)</f>
        <v>0</v>
      </c>
      <c r="L39" s="5">
        <f>L36</f>
        <v>0</v>
      </c>
      <c r="M39" s="31">
        <f>IF(L39&lt;&gt;0,K39/L39,0)</f>
        <v>0</v>
      </c>
      <c r="N39" s="8">
        <f>SUM(N36:N38)</f>
        <v>126.48210731199845</v>
      </c>
      <c r="O39" s="5">
        <f>O36</f>
        <v>541.99644743450381</v>
      </c>
      <c r="P39" s="31">
        <f>IF(O39&lt;&gt;0,N39/O39,0)</f>
        <v>0.23336335120034685</v>
      </c>
      <c r="Q39" s="8">
        <f>SUM(Q36:Q38)</f>
        <v>3451.3699630728302</v>
      </c>
      <c r="R39" s="5">
        <f>R36</f>
        <v>14895.471701904466</v>
      </c>
      <c r="S39" s="31">
        <f>IF(R39&lt;&gt;0,Q39/R39,0)</f>
        <v>0.23170598636574591</v>
      </c>
    </row>
    <row r="40" spans="1:19" ht="12.75" customHeight="1" x14ac:dyDescent="0.25">
      <c r="A40" s="90"/>
      <c r="B40" s="8"/>
      <c r="D40" s="30"/>
      <c r="E40" s="8"/>
      <c r="G40" s="30"/>
      <c r="H40" s="8"/>
      <c r="J40" s="30"/>
      <c r="K40" s="8"/>
      <c r="M40" s="30"/>
      <c r="N40" s="8"/>
      <c r="P40" s="30"/>
      <c r="Q40" s="8"/>
      <c r="R40" s="5"/>
      <c r="S40" s="30"/>
    </row>
    <row r="41" spans="1:19" ht="12.75" customHeight="1" x14ac:dyDescent="0.3">
      <c r="A41" s="132" t="s">
        <v>61</v>
      </c>
      <c r="B41" s="8"/>
      <c r="D41" s="30"/>
      <c r="E41" s="8"/>
      <c r="G41" s="30"/>
      <c r="H41" s="8"/>
      <c r="J41" s="30"/>
      <c r="K41" s="8"/>
      <c r="M41" s="30"/>
      <c r="N41" s="8"/>
      <c r="P41" s="30"/>
      <c r="Q41" s="8"/>
      <c r="R41" s="5"/>
      <c r="S41" s="30"/>
    </row>
    <row r="42" spans="1:19" ht="12.75" customHeight="1" x14ac:dyDescent="0.25">
      <c r="A42" s="90" t="s">
        <v>2</v>
      </c>
      <c r="B42" s="8">
        <v>0</v>
      </c>
      <c r="C42" s="5">
        <v>0</v>
      </c>
      <c r="D42" s="31">
        <f>IF(C42&lt;&gt;0,B42/C42,0)</f>
        <v>0</v>
      </c>
      <c r="E42" s="8">
        <v>0</v>
      </c>
      <c r="F42" s="5">
        <v>0</v>
      </c>
      <c r="G42" s="31">
        <f>IF(F42&lt;&gt;0,E42/F42,0)</f>
        <v>0</v>
      </c>
      <c r="H42" s="8">
        <v>0</v>
      </c>
      <c r="I42" s="5">
        <v>0</v>
      </c>
      <c r="J42" s="31">
        <f>IF(I42&lt;&gt;0,H42/I42,0)</f>
        <v>0</v>
      </c>
      <c r="K42" s="8">
        <v>0</v>
      </c>
      <c r="L42" s="5">
        <v>0</v>
      </c>
      <c r="M42" s="31">
        <f>IF(L42&lt;&gt;0,K42/L42,0)</f>
        <v>0</v>
      </c>
      <c r="N42" s="8">
        <v>0</v>
      </c>
      <c r="O42" s="5">
        <v>0</v>
      </c>
      <c r="P42" s="31">
        <f>IF(O42&lt;&gt;0,N42/O42,0)</f>
        <v>0</v>
      </c>
      <c r="Q42" s="8">
        <f t="shared" ref="Q42:R44" si="15">SUM(B42,E42,H42,K42,N42)</f>
        <v>0</v>
      </c>
      <c r="R42" s="5">
        <f t="shared" si="15"/>
        <v>0</v>
      </c>
      <c r="S42" s="31">
        <f>IF(R42&lt;&gt;0,Q42/R42,0)</f>
        <v>0</v>
      </c>
    </row>
    <row r="43" spans="1:19" ht="12.75" customHeight="1" x14ac:dyDescent="0.25">
      <c r="A43" s="90" t="s">
        <v>3</v>
      </c>
      <c r="B43" s="8">
        <v>0</v>
      </c>
      <c r="C43" s="5">
        <v>0</v>
      </c>
      <c r="D43" s="31">
        <f>IF(C43&lt;&gt;0,B43/C43,0)</f>
        <v>0</v>
      </c>
      <c r="E43" s="8">
        <v>0</v>
      </c>
      <c r="F43" s="5">
        <v>0</v>
      </c>
      <c r="G43" s="31">
        <f>IF(F43&lt;&gt;0,E43/F43,0)</f>
        <v>0</v>
      </c>
      <c r="H43" s="8">
        <v>0</v>
      </c>
      <c r="I43" s="5">
        <v>0</v>
      </c>
      <c r="J43" s="31">
        <f>IF(I43&lt;&gt;0,H43/I43,0)</f>
        <v>0</v>
      </c>
      <c r="K43" s="8">
        <v>0</v>
      </c>
      <c r="L43" s="5">
        <v>0</v>
      </c>
      <c r="M43" s="31">
        <f>IF(L43&lt;&gt;0,K43/L43,0)</f>
        <v>0</v>
      </c>
      <c r="N43" s="8">
        <v>0</v>
      </c>
      <c r="O43" s="5">
        <v>0</v>
      </c>
      <c r="P43" s="31">
        <f>IF(O43&lt;&gt;0,N43/O43,0)</f>
        <v>0</v>
      </c>
      <c r="Q43" s="8">
        <f t="shared" si="15"/>
        <v>0</v>
      </c>
      <c r="R43" s="5">
        <f t="shared" si="15"/>
        <v>0</v>
      </c>
      <c r="S43" s="31">
        <f>IF(R43&lt;&gt;0,Q43/R43,0)</f>
        <v>0</v>
      </c>
    </row>
    <row r="44" spans="1:19" ht="12.75" customHeight="1" x14ac:dyDescent="0.25">
      <c r="A44" s="90" t="s">
        <v>66</v>
      </c>
      <c r="B44" s="8">
        <v>0</v>
      </c>
      <c r="C44" s="5">
        <v>0</v>
      </c>
      <c r="D44" s="31">
        <f>IF(C44&lt;&gt;0,B44/C44,0)</f>
        <v>0</v>
      </c>
      <c r="E44" s="8">
        <v>0</v>
      </c>
      <c r="F44" s="5">
        <v>0</v>
      </c>
      <c r="G44" s="31">
        <f>IF(F44&lt;&gt;0,E44/F44,0)</f>
        <v>0</v>
      </c>
      <c r="H44" s="8">
        <v>0</v>
      </c>
      <c r="I44" s="5">
        <v>0</v>
      </c>
      <c r="J44" s="31">
        <f>IF(I44&lt;&gt;0,H44/I44,0)</f>
        <v>0</v>
      </c>
      <c r="K44" s="8">
        <v>0</v>
      </c>
      <c r="L44" s="5">
        <v>0</v>
      </c>
      <c r="M44" s="31">
        <f>IF(L44&lt;&gt;0,K44/L44,0)</f>
        <v>0</v>
      </c>
      <c r="N44" s="8">
        <v>0</v>
      </c>
      <c r="O44" s="5">
        <v>0</v>
      </c>
      <c r="P44" s="31">
        <f>IF(O44&lt;&gt;0,N44/O44,0)</f>
        <v>0</v>
      </c>
      <c r="Q44" s="8">
        <f t="shared" si="15"/>
        <v>0</v>
      </c>
      <c r="R44" s="5">
        <f t="shared" si="15"/>
        <v>0</v>
      </c>
      <c r="S44" s="31">
        <f>IF(R44&lt;&gt;0,Q44/R44,0)</f>
        <v>0</v>
      </c>
    </row>
    <row r="45" spans="1:19" ht="12.75" customHeight="1" x14ac:dyDescent="0.25">
      <c r="A45" s="90" t="s">
        <v>55</v>
      </c>
      <c r="B45" s="8">
        <f>SUM(B42:B44)</f>
        <v>0</v>
      </c>
      <c r="C45" s="5">
        <f>C42</f>
        <v>0</v>
      </c>
      <c r="D45" s="31">
        <f>IF(C45&lt;&gt;0,B45/C45,0)</f>
        <v>0</v>
      </c>
      <c r="E45" s="8">
        <f>SUM(E42:E44)</f>
        <v>0</v>
      </c>
      <c r="F45" s="5">
        <f>F42</f>
        <v>0</v>
      </c>
      <c r="G45" s="31">
        <f>IF(F45&lt;&gt;0,E45/F45,0)</f>
        <v>0</v>
      </c>
      <c r="H45" s="8">
        <f>SUM(H42:H44)</f>
        <v>0</v>
      </c>
      <c r="I45" s="5">
        <f>I42</f>
        <v>0</v>
      </c>
      <c r="J45" s="31">
        <f>IF(I45&lt;&gt;0,H45/I45,0)</f>
        <v>0</v>
      </c>
      <c r="K45" s="8">
        <f>SUM(K42:K44)</f>
        <v>0</v>
      </c>
      <c r="L45" s="5">
        <f>L42</f>
        <v>0</v>
      </c>
      <c r="M45" s="31">
        <f>IF(L45&lt;&gt;0,K45/L45,0)</f>
        <v>0</v>
      </c>
      <c r="N45" s="8">
        <f>SUM(N42:N44)</f>
        <v>0</v>
      </c>
      <c r="O45" s="5">
        <f>O42</f>
        <v>0</v>
      </c>
      <c r="P45" s="31">
        <f>IF(O45&lt;&gt;0,N45/O45,0)</f>
        <v>0</v>
      </c>
      <c r="Q45" s="8">
        <f>SUM(Q42:Q44)</f>
        <v>0</v>
      </c>
      <c r="R45" s="5">
        <f>R42</f>
        <v>0</v>
      </c>
      <c r="S45" s="31">
        <f>IF(R45&lt;&gt;0,Q45/R45,0)</f>
        <v>0</v>
      </c>
    </row>
    <row r="46" spans="1:19" ht="12.75" customHeight="1" x14ac:dyDescent="0.25">
      <c r="A46" s="90"/>
      <c r="B46" s="8"/>
      <c r="C46" s="5"/>
      <c r="D46" s="30"/>
      <c r="E46" s="8"/>
      <c r="F46" s="5"/>
      <c r="G46" s="30"/>
      <c r="H46" s="8"/>
      <c r="I46" s="5"/>
      <c r="J46" s="30"/>
      <c r="K46" s="8"/>
      <c r="L46" s="5"/>
      <c r="M46" s="30"/>
      <c r="N46" s="8"/>
      <c r="O46" s="5"/>
      <c r="P46" s="30"/>
      <c r="Q46" s="8"/>
      <c r="R46" s="5"/>
      <c r="S46" s="30"/>
    </row>
    <row r="47" spans="1:19" ht="12.75" customHeight="1" x14ac:dyDescent="0.3">
      <c r="A47" s="133" t="s">
        <v>69</v>
      </c>
      <c r="B47" s="8"/>
      <c r="C47" s="5"/>
      <c r="D47" s="30"/>
      <c r="E47" s="8"/>
      <c r="F47" s="5"/>
      <c r="G47" s="30"/>
      <c r="H47" s="8"/>
      <c r="I47" s="5"/>
      <c r="J47" s="30"/>
      <c r="K47" s="8"/>
      <c r="L47" s="5"/>
      <c r="M47" s="30"/>
      <c r="N47" s="8"/>
      <c r="O47" s="5"/>
      <c r="P47" s="30"/>
      <c r="Q47" s="8"/>
      <c r="R47" s="5"/>
      <c r="S47" s="30"/>
    </row>
    <row r="48" spans="1:19" ht="12.75" customHeight="1" x14ac:dyDescent="0.25">
      <c r="A48" s="110" t="s">
        <v>62</v>
      </c>
      <c r="B48" s="8">
        <v>16105.851086498522</v>
      </c>
      <c r="C48" s="5">
        <v>13307.771786200781</v>
      </c>
      <c r="D48" s="31">
        <f>IF(C48&lt;&gt;0,B48/C48,0)</f>
        <v>1.2102590384965235</v>
      </c>
      <c r="E48" s="8">
        <v>320.7307665747303</v>
      </c>
      <c r="F48" s="5">
        <v>265.01001551962514</v>
      </c>
      <c r="G48" s="31">
        <f>IF(F48&lt;&gt;0,E48/F48,0)</f>
        <v>1.2102590384965235</v>
      </c>
      <c r="H48" s="8">
        <v>944.8413074852084</v>
      </c>
      <c r="I48" s="5">
        <v>780.69345274955572</v>
      </c>
      <c r="J48" s="31">
        <f>IF(I48&lt;&gt;0,H48/I48,0)</f>
        <v>1.2102590384965235</v>
      </c>
      <c r="K48" s="8">
        <v>0</v>
      </c>
      <c r="L48" s="5">
        <v>0</v>
      </c>
      <c r="M48" s="31">
        <f>IF(L48&lt;&gt;0,K48/L48,0)</f>
        <v>0</v>
      </c>
      <c r="N48" s="8">
        <v>655.95609934061406</v>
      </c>
      <c r="O48" s="5">
        <v>541.99644743450381</v>
      </c>
      <c r="P48" s="31">
        <f>IF(O48&lt;&gt;0,N48/O48,0)</f>
        <v>1.2102590384965235</v>
      </c>
      <c r="Q48" s="8">
        <f>SUM(B48,E48,H48,K48,N48)</f>
        <v>18027.379259899073</v>
      </c>
      <c r="R48" s="5">
        <f>SUM(C48,F48,I48,L48,O48)</f>
        <v>14895.471701904466</v>
      </c>
      <c r="S48" s="31">
        <f>IF(R48&lt;&gt;0,Q48/R48,0)</f>
        <v>1.2102590384965235</v>
      </c>
    </row>
    <row r="49" spans="1:19" ht="12.75" customHeight="1" x14ac:dyDescent="0.25">
      <c r="A49" s="110" t="s">
        <v>70</v>
      </c>
      <c r="B49" s="8">
        <v>0</v>
      </c>
      <c r="C49" s="5">
        <v>0</v>
      </c>
      <c r="D49" s="31">
        <f>IF(C49&lt;&gt;0,B49/C49,0)</f>
        <v>0</v>
      </c>
      <c r="E49" s="8">
        <v>0</v>
      </c>
      <c r="F49" s="5">
        <v>0</v>
      </c>
      <c r="G49" s="31">
        <f>IF(F49&lt;&gt;0,E49/F49,0)</f>
        <v>0</v>
      </c>
      <c r="H49" s="8">
        <v>1030.9216022993501</v>
      </c>
      <c r="I49" s="5">
        <v>254.97407652311418</v>
      </c>
      <c r="J49" s="31">
        <f>IF(I49&lt;&gt;0,H49/I49,0)</f>
        <v>4.0432408516082763</v>
      </c>
      <c r="K49" s="8">
        <v>0</v>
      </c>
      <c r="L49" s="5">
        <v>0</v>
      </c>
      <c r="M49" s="31">
        <f>IF(L49&lt;&gt;0,K49/L49,0)</f>
        <v>0</v>
      </c>
      <c r="N49" s="8">
        <v>0</v>
      </c>
      <c r="O49" s="5">
        <v>0</v>
      </c>
      <c r="P49" s="31">
        <f>IF(O49&lt;&gt;0,N49/O49,0)</f>
        <v>0</v>
      </c>
      <c r="Q49" s="8">
        <f>SUM(B49,E49,H49,K49,N49)</f>
        <v>1030.9216022993501</v>
      </c>
      <c r="R49" s="5">
        <f>SUM(C49,F49,I49,L49,O49)</f>
        <v>254.97407652311418</v>
      </c>
      <c r="S49" s="31">
        <f>IF(R49&lt;&gt;0,Q49/R49,0)</f>
        <v>4.0432408516082763</v>
      </c>
    </row>
    <row r="50" spans="1:19" ht="12.75" customHeight="1" x14ac:dyDescent="0.25">
      <c r="A50" s="90" t="s">
        <v>55</v>
      </c>
      <c r="B50" s="8">
        <f>SUM(B48:B49)</f>
        <v>16105.851086498522</v>
      </c>
      <c r="C50" s="5">
        <f>C48</f>
        <v>13307.771786200781</v>
      </c>
      <c r="D50" s="31">
        <f>IF(C50&lt;&gt;0,B50/C50,0)</f>
        <v>1.2102590384965235</v>
      </c>
      <c r="E50" s="8">
        <f>SUM(E48:E49)</f>
        <v>320.7307665747303</v>
      </c>
      <c r="F50" s="5">
        <f>F48</f>
        <v>265.01001551962514</v>
      </c>
      <c r="G50" s="31">
        <f>IF(F50&lt;&gt;0,E50/F50,0)</f>
        <v>1.2102590384965235</v>
      </c>
      <c r="H50" s="8">
        <f>SUM(H48:H49)</f>
        <v>1975.7629097845584</v>
      </c>
      <c r="I50" s="5">
        <f>I48</f>
        <v>780.69345274955572</v>
      </c>
      <c r="J50" s="31">
        <f>IF(I50&lt;&gt;0,H50/I50,0)</f>
        <v>2.5307794023711092</v>
      </c>
      <c r="K50" s="8">
        <f>SUM(K48:K49)</f>
        <v>0</v>
      </c>
      <c r="L50" s="5">
        <f>L48</f>
        <v>0</v>
      </c>
      <c r="M50" s="31">
        <f>IF(L50&lt;&gt;0,K50/L50,0)</f>
        <v>0</v>
      </c>
      <c r="N50" s="8">
        <f>SUM(N48:N49)</f>
        <v>655.95609934061406</v>
      </c>
      <c r="O50" s="5">
        <f>O48</f>
        <v>541.99644743450381</v>
      </c>
      <c r="P50" s="31">
        <f>IF(O50&lt;&gt;0,N50/O50,0)</f>
        <v>1.2102590384965235</v>
      </c>
      <c r="Q50" s="8">
        <f>SUM(Q48:Q49)</f>
        <v>19058.300862198423</v>
      </c>
      <c r="R50" s="5">
        <f>R48</f>
        <v>14895.471701904466</v>
      </c>
      <c r="S50" s="31">
        <f>IF(R50&lt;&gt;0,Q50/R50,0)</f>
        <v>1.2794694416935932</v>
      </c>
    </row>
    <row r="51" spans="1:19" ht="12.75" customHeight="1" x14ac:dyDescent="0.25">
      <c r="A51" s="90"/>
      <c r="B51" s="8"/>
      <c r="D51" s="30"/>
      <c r="E51" s="8"/>
      <c r="G51" s="30"/>
      <c r="H51" s="8"/>
      <c r="J51" s="30"/>
      <c r="K51" s="8"/>
      <c r="L51" s="9"/>
      <c r="M51" s="30"/>
      <c r="N51" s="8"/>
      <c r="O51" s="5"/>
      <c r="P51" s="30"/>
      <c r="Q51" s="8"/>
      <c r="S51" s="30"/>
    </row>
    <row r="52" spans="1:19" ht="12.75" customHeight="1" x14ac:dyDescent="0.25">
      <c r="A52" s="110" t="s">
        <v>72</v>
      </c>
      <c r="B52" s="8">
        <f>SUM(B39,B45,B50)</f>
        <v>19143.446467157148</v>
      </c>
      <c r="C52" s="5">
        <f>C48</f>
        <v>13307.771786200781</v>
      </c>
      <c r="D52" s="31">
        <f>IF(C52&lt;&gt;0,B52/C52,0)</f>
        <v>1.4385162876784188</v>
      </c>
      <c r="E52" s="8">
        <f>SUM(E39,E45,E50)</f>
        <v>373.89753713520025</v>
      </c>
      <c r="F52" s="5">
        <f>F48</f>
        <v>265.01001551962514</v>
      </c>
      <c r="G52" s="31">
        <f>IF(F52&lt;&gt;0,E52/F52,0)</f>
        <v>1.4108807789851683</v>
      </c>
      <c r="H52" s="8">
        <f>SUM(H39,H45,H50)</f>
        <v>2209.8886143262944</v>
      </c>
      <c r="I52" s="5">
        <f>I48</f>
        <v>780.69345274955572</v>
      </c>
      <c r="J52" s="31">
        <f>IF(I52&lt;&gt;0,H52/I52,0)</f>
        <v>2.8306739432016479</v>
      </c>
      <c r="K52" s="8">
        <f>SUM(K39,K45,K50)</f>
        <v>0</v>
      </c>
      <c r="L52" s="5">
        <f>L48</f>
        <v>0</v>
      </c>
      <c r="M52" s="31">
        <f>IF(L52&lt;&gt;0,K52/L52,0)</f>
        <v>0</v>
      </c>
      <c r="N52" s="8">
        <f>SUM(N39,N45,N50)</f>
        <v>782.43820665261251</v>
      </c>
      <c r="O52" s="5">
        <f>O48</f>
        <v>541.99644743450381</v>
      </c>
      <c r="P52" s="31">
        <f>IF(O52&lt;&gt;0,N52/O52,0)</f>
        <v>1.4436223896968703</v>
      </c>
      <c r="Q52" s="8">
        <f>SUM(Q39,Q45,Q50)</f>
        <v>22509.670825271252</v>
      </c>
      <c r="R52" s="5">
        <f>R48</f>
        <v>14895.471701904466</v>
      </c>
      <c r="S52" s="31">
        <f>IF(R52&lt;&gt;0,Q52/R52,0)</f>
        <v>1.511175428059339</v>
      </c>
    </row>
    <row r="53" spans="1:19" ht="12.75" customHeight="1" x14ac:dyDescent="0.25">
      <c r="A53" s="130"/>
      <c r="B53" s="32"/>
      <c r="C53" s="33"/>
      <c r="D53" s="39"/>
      <c r="E53" s="32"/>
      <c r="F53" s="33"/>
      <c r="G53" s="39"/>
      <c r="H53" s="32"/>
      <c r="I53" s="33"/>
      <c r="J53" s="39"/>
      <c r="K53" s="32"/>
      <c r="L53" s="33"/>
      <c r="M53" s="126"/>
      <c r="N53" s="32"/>
      <c r="O53" s="33"/>
      <c r="P53" s="39"/>
      <c r="Q53" s="127"/>
      <c r="R53" s="12"/>
      <c r="S53" s="39"/>
    </row>
    <row r="54" spans="1:19" ht="12.75" customHeight="1" x14ac:dyDescent="0.3">
      <c r="A54" s="134" t="s">
        <v>51</v>
      </c>
      <c r="B54" s="9">
        <f>SUM(B32,B52)</f>
        <v>558294.29124119226</v>
      </c>
      <c r="C54" s="5">
        <f>SUM(C32,C52)</f>
        <v>1065463.7897604872</v>
      </c>
      <c r="D54" s="10">
        <f>IF(C54&lt;&gt;0,B54/C54,0)</f>
        <v>0.52399180207400109</v>
      </c>
      <c r="E54" s="9">
        <f>SUM(E32,E52)</f>
        <v>487.71160554772388</v>
      </c>
      <c r="F54" s="5">
        <f>SUM(F32,F52)</f>
        <v>420.78480243627837</v>
      </c>
      <c r="G54" s="10">
        <f>IF(F54&lt;&gt;0,E54/F54,0)</f>
        <v>1.1590523296562751</v>
      </c>
      <c r="H54" s="9">
        <f>SUM(H32,H52)</f>
        <v>9131.2504169143613</v>
      </c>
      <c r="I54" s="5">
        <f>SUM(I32,I52)</f>
        <v>2968.9055115434439</v>
      </c>
      <c r="J54" s="10">
        <f>IF(I54&lt;&gt;0,H54/I54,0)</f>
        <v>3.0756285039759654</v>
      </c>
      <c r="K54" s="9">
        <f>SUM(K32,K52)</f>
        <v>0</v>
      </c>
      <c r="L54" s="5">
        <f>SUM(L32,L52)</f>
        <v>0</v>
      </c>
      <c r="M54" s="10">
        <f>IF(L54&lt;&gt;0,K54/L54,0)</f>
        <v>0</v>
      </c>
      <c r="N54" s="9">
        <f>SUM(N32,N52)</f>
        <v>11264.755130527137</v>
      </c>
      <c r="O54" s="5">
        <f>SUM(O32,O52)</f>
        <v>21682.242686231566</v>
      </c>
      <c r="P54" s="10">
        <f>IF(O54&lt;&gt;0,N54/O54,0)</f>
        <v>0.51953828271096536</v>
      </c>
      <c r="Q54" s="9">
        <f>SUM(Q32,Q52)</f>
        <v>579178.00839418161</v>
      </c>
      <c r="R54" s="5">
        <f>SUM(R32,R52)</f>
        <v>1090535.7227606983</v>
      </c>
      <c r="S54" s="10">
        <f>IF(R54&lt;&gt;0,Q54/R54,0)</f>
        <v>0.53109494380247235</v>
      </c>
    </row>
    <row r="55" spans="1:19" ht="12.75" customHeight="1" x14ac:dyDescent="0.25">
      <c r="A55" s="63"/>
      <c r="B55" s="5"/>
      <c r="C55" s="48"/>
      <c r="D55" s="49"/>
      <c r="E55" s="48"/>
      <c r="H55" s="48"/>
      <c r="J55" s="49"/>
      <c r="K55" s="48"/>
      <c r="L55" s="48"/>
      <c r="N55" s="48"/>
    </row>
    <row r="56" spans="1:19" ht="12.75" customHeight="1" x14ac:dyDescent="0.25">
      <c r="A56" s="63"/>
      <c r="B56" s="5"/>
      <c r="C56" s="48"/>
      <c r="D56" s="49"/>
      <c r="E56" s="48"/>
      <c r="H56" s="48"/>
      <c r="J56" s="49"/>
      <c r="K56" s="48"/>
      <c r="L56" s="48"/>
      <c r="N56" s="48"/>
      <c r="P56" s="2" t="s">
        <v>77</v>
      </c>
      <c r="Q56" s="136">
        <f>Q54-SUM(Q29,Q38,Q44,Q49)</f>
        <v>572283.90437366371</v>
      </c>
      <c r="R56" s="137">
        <f>R54</f>
        <v>1090535.7227606983</v>
      </c>
      <c r="S56" s="138">
        <f>IF(R56&lt;&gt;0,Q56/R56,0)</f>
        <v>0.52477318480216606</v>
      </c>
    </row>
    <row r="57" spans="1:19" ht="12.75" hidden="1" customHeight="1" x14ac:dyDescent="0.25">
      <c r="A57" s="63"/>
      <c r="B57" s="5"/>
      <c r="C57" s="48"/>
      <c r="D57" s="49"/>
      <c r="E57" s="48"/>
      <c r="H57" s="48"/>
      <c r="J57" s="49"/>
      <c r="K57" s="48"/>
      <c r="L57" s="48"/>
      <c r="N57" s="48"/>
    </row>
    <row r="58" spans="1:19" ht="12.75" hidden="1" customHeight="1" x14ac:dyDescent="0.25">
      <c r="A58" s="66" t="s">
        <v>26</v>
      </c>
      <c r="B58" s="7">
        <v>0</v>
      </c>
      <c r="C58" s="7">
        <v>0</v>
      </c>
      <c r="D58" s="61"/>
      <c r="E58" s="7">
        <v>0</v>
      </c>
      <c r="F58" s="7">
        <v>0</v>
      </c>
      <c r="G58" s="61"/>
      <c r="H58" s="7">
        <v>0</v>
      </c>
      <c r="I58" s="7">
        <v>0</v>
      </c>
      <c r="J58" s="62"/>
      <c r="K58" s="7">
        <v>0</v>
      </c>
      <c r="L58" s="7">
        <v>0</v>
      </c>
      <c r="N58" s="7">
        <v>0</v>
      </c>
      <c r="O58" s="7">
        <v>0</v>
      </c>
      <c r="Q58" s="7">
        <v>0</v>
      </c>
      <c r="R58" s="7">
        <v>0</v>
      </c>
      <c r="S58" s="62"/>
    </row>
    <row r="59" spans="1:19" ht="12.75" hidden="1" customHeight="1" x14ac:dyDescent="0.3">
      <c r="A59" s="53"/>
      <c r="B59" s="7">
        <v>0</v>
      </c>
      <c r="C59" s="7">
        <v>0</v>
      </c>
      <c r="E59" s="7">
        <v>0</v>
      </c>
      <c r="F59" s="7">
        <v>0</v>
      </c>
      <c r="H59" s="7">
        <v>0</v>
      </c>
      <c r="I59" s="7">
        <v>0</v>
      </c>
      <c r="K59" s="7">
        <v>0</v>
      </c>
      <c r="L59" s="7">
        <v>0</v>
      </c>
      <c r="N59" s="7">
        <v>0</v>
      </c>
      <c r="O59" s="7">
        <v>0</v>
      </c>
      <c r="Q59" s="7">
        <v>0</v>
      </c>
      <c r="R59" s="7">
        <v>0</v>
      </c>
      <c r="S59" s="67"/>
    </row>
    <row r="60" spans="1:19" ht="13" hidden="1" x14ac:dyDescent="0.3">
      <c r="A60" s="53"/>
      <c r="B60" s="7">
        <v>0</v>
      </c>
      <c r="C60" s="7">
        <v>0</v>
      </c>
      <c r="D60" s="5"/>
      <c r="E60" s="7">
        <v>0</v>
      </c>
      <c r="F60" s="7">
        <v>0</v>
      </c>
      <c r="G60" s="5"/>
      <c r="H60" s="7">
        <v>0</v>
      </c>
      <c r="I60" s="7">
        <v>0</v>
      </c>
      <c r="J60" s="5"/>
      <c r="K60" s="7">
        <v>0</v>
      </c>
      <c r="L60" s="7">
        <v>0</v>
      </c>
      <c r="M60" s="5"/>
      <c r="N60" s="7">
        <v>0</v>
      </c>
      <c r="O60" s="7">
        <v>0</v>
      </c>
      <c r="P60" s="5"/>
      <c r="Q60" s="7">
        <v>0</v>
      </c>
      <c r="R60" s="7">
        <v>0</v>
      </c>
    </row>
    <row r="61" spans="1:19" ht="13" hidden="1" x14ac:dyDescent="0.3">
      <c r="A61" s="53"/>
      <c r="B61" s="7"/>
      <c r="C61" s="7">
        <v>0</v>
      </c>
      <c r="D61" s="5"/>
      <c r="E61" s="7"/>
      <c r="F61" s="7">
        <v>0</v>
      </c>
      <c r="G61" s="5"/>
      <c r="H61" s="7"/>
      <c r="I61" s="7">
        <v>0</v>
      </c>
      <c r="J61" s="54"/>
      <c r="K61" s="7"/>
      <c r="L61" s="7">
        <v>0</v>
      </c>
      <c r="M61" s="5"/>
      <c r="N61" s="7"/>
      <c r="O61" s="7">
        <v>0</v>
      </c>
      <c r="P61" s="5"/>
      <c r="Q61" s="7"/>
      <c r="R61" s="7">
        <v>0</v>
      </c>
    </row>
    <row r="62" spans="1:19" hidden="1" x14ac:dyDescent="0.25">
      <c r="A62" s="2"/>
      <c r="B62" s="5"/>
      <c r="C62" s="7">
        <v>0</v>
      </c>
      <c r="D62" s="5"/>
      <c r="E62" s="5"/>
      <c r="F62" s="7">
        <v>0</v>
      </c>
      <c r="G62" s="5"/>
      <c r="H62" s="5"/>
      <c r="I62" s="7">
        <v>0</v>
      </c>
      <c r="J62" s="5"/>
      <c r="K62" s="5"/>
      <c r="L62" s="7">
        <v>0</v>
      </c>
      <c r="M62" s="5"/>
      <c r="N62" s="5"/>
      <c r="O62" s="7">
        <v>0</v>
      </c>
      <c r="P62" s="5"/>
      <c r="Q62" s="41"/>
      <c r="R62" s="7">
        <v>0</v>
      </c>
    </row>
    <row r="63" spans="1:19" ht="13" hidden="1" x14ac:dyDescent="0.3">
      <c r="A63" s="53"/>
      <c r="B63" s="5"/>
      <c r="C63" s="7">
        <f>C16+C25-C30</f>
        <v>0</v>
      </c>
      <c r="D63" s="5"/>
      <c r="E63" s="5"/>
      <c r="F63" s="7">
        <f>F16+F25-F30</f>
        <v>0</v>
      </c>
      <c r="G63" s="5"/>
      <c r="H63" s="5"/>
      <c r="I63" s="7">
        <f>I16+I25-I30</f>
        <v>0</v>
      </c>
      <c r="J63" s="5"/>
      <c r="K63" s="5"/>
      <c r="L63" s="7">
        <f>L16+L25-L30</f>
        <v>0</v>
      </c>
      <c r="M63" s="5"/>
      <c r="N63" s="5"/>
      <c r="O63" s="7">
        <f>O16+O25-O30</f>
        <v>0</v>
      </c>
      <c r="P63" s="5"/>
      <c r="Q63" s="41"/>
      <c r="R63" s="7">
        <f>R16+R25-R30</f>
        <v>0</v>
      </c>
    </row>
    <row r="64" spans="1:19" ht="13" hidden="1" x14ac:dyDescent="0.3">
      <c r="A64" s="53"/>
      <c r="B64" s="5"/>
      <c r="C64" s="7">
        <f>C39+C45-C50</f>
        <v>0</v>
      </c>
      <c r="D64" s="5"/>
      <c r="E64" s="5"/>
      <c r="F64" s="7">
        <f>F39+F45-F50</f>
        <v>0</v>
      </c>
      <c r="G64" s="5"/>
      <c r="H64" s="5"/>
      <c r="I64" s="7">
        <f>I39+I45-I50</f>
        <v>0</v>
      </c>
      <c r="J64" s="5"/>
      <c r="K64" s="5"/>
      <c r="L64" s="7">
        <f>L39+L45-L50</f>
        <v>0</v>
      </c>
      <c r="M64" s="5"/>
      <c r="N64" s="5"/>
      <c r="O64" s="7">
        <f>O39+O45-O50</f>
        <v>0</v>
      </c>
      <c r="P64" s="5"/>
      <c r="Q64" s="41"/>
      <c r="R64" s="7">
        <f>R39+R45-R50</f>
        <v>0</v>
      </c>
    </row>
    <row r="65" spans="1:18" hidden="1" x14ac:dyDescent="0.25"/>
    <row r="66" spans="1:18" hidden="1" x14ac:dyDescent="0.25">
      <c r="Q66" s="7">
        <v>0</v>
      </c>
      <c r="R66" s="7">
        <v>0</v>
      </c>
    </row>
    <row r="67" spans="1:18" hidden="1" x14ac:dyDescent="0.25">
      <c r="Q67" s="7">
        <v>0</v>
      </c>
      <c r="R67" s="7">
        <v>0</v>
      </c>
    </row>
    <row r="68" spans="1:18" ht="13" hidden="1" x14ac:dyDescent="0.3">
      <c r="A68" s="53"/>
      <c r="B68" s="5"/>
      <c r="C68" s="5"/>
      <c r="D68" s="5"/>
      <c r="E68" s="5"/>
      <c r="F68" s="68"/>
      <c r="G68" s="5"/>
      <c r="H68" s="5"/>
      <c r="I68" s="5"/>
      <c r="J68" s="5"/>
      <c r="K68" s="5"/>
      <c r="L68" s="5"/>
      <c r="M68" s="5"/>
      <c r="N68" s="5"/>
      <c r="O68" s="5"/>
      <c r="P68" s="5"/>
      <c r="Q68" s="7">
        <v>0</v>
      </c>
      <c r="R68" s="7">
        <v>0</v>
      </c>
    </row>
    <row r="69" spans="1:18" hidden="1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7">
        <v>0</v>
      </c>
      <c r="R69" s="7">
        <v>0</v>
      </c>
    </row>
    <row r="70" spans="1:18" hidden="1" x14ac:dyDescent="0.25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7">
        <v>0</v>
      </c>
      <c r="R70" s="7">
        <v>0</v>
      </c>
    </row>
    <row r="71" spans="1:18" hidden="1" x14ac:dyDescent="0.25">
      <c r="A71" s="65"/>
      <c r="B71" s="5"/>
      <c r="C71" s="5"/>
      <c r="D71" s="69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7">
        <v>0</v>
      </c>
      <c r="R71" s="7">
        <v>0</v>
      </c>
    </row>
    <row r="72" spans="1:18" hidden="1" x14ac:dyDescent="0.25">
      <c r="A72" s="65"/>
      <c r="B72" s="5"/>
      <c r="C72" s="5"/>
      <c r="D72" s="69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7">
        <v>0</v>
      </c>
      <c r="R72" s="7">
        <v>0</v>
      </c>
    </row>
    <row r="73" spans="1:18" hidden="1" x14ac:dyDescent="0.25">
      <c r="A73" s="3"/>
      <c r="B73" s="5"/>
      <c r="C73" s="5"/>
      <c r="D73" s="69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7">
        <v>0</v>
      </c>
      <c r="R73" s="7">
        <v>0</v>
      </c>
    </row>
    <row r="74" spans="1:18" hidden="1" x14ac:dyDescent="0.25">
      <c r="A74" s="6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7">
        <v>0</v>
      </c>
      <c r="R74" s="7">
        <v>0</v>
      </c>
    </row>
    <row r="75" spans="1:18" hidden="1" x14ac:dyDescent="0.25">
      <c r="A75" s="6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7">
        <v>0</v>
      </c>
      <c r="R75" s="7">
        <v>0</v>
      </c>
    </row>
    <row r="76" spans="1:18" hidden="1" x14ac:dyDescent="0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7">
        <v>0</v>
      </c>
      <c r="R76" s="7">
        <v>0</v>
      </c>
    </row>
    <row r="77" spans="1:18" hidden="1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7">
        <v>0</v>
      </c>
      <c r="R77" s="7">
        <v>0</v>
      </c>
    </row>
    <row r="78" spans="1:18" hidden="1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7">
        <v>0</v>
      </c>
      <c r="R78" s="7">
        <v>0</v>
      </c>
    </row>
    <row r="79" spans="1:18" hidden="1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7">
        <v>0</v>
      </c>
      <c r="R79" s="7">
        <v>0</v>
      </c>
    </row>
    <row r="80" spans="1:18" hidden="1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7">
        <v>0</v>
      </c>
      <c r="R80" s="7">
        <v>0</v>
      </c>
    </row>
    <row r="81" spans="1:17" x14ac:dyDescent="0.25">
      <c r="A81" s="12"/>
      <c r="B81" s="12"/>
      <c r="C81" s="12"/>
      <c r="D81" s="12"/>
      <c r="E81" s="12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7" x14ac:dyDescent="0.25">
      <c r="A82" s="3" t="s">
        <v>27</v>
      </c>
      <c r="C82" s="21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65"/>
    </row>
    <row r="83" spans="1:17" x14ac:dyDescent="0.25">
      <c r="A83" s="65" t="s">
        <v>76</v>
      </c>
      <c r="C83" s="21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7" x14ac:dyDescent="0.25">
      <c r="A84" s="65" t="s">
        <v>97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7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7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7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7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7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7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7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7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7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7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7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7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2:16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2:16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2:16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2:16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2:16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2:16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2:16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2:16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2:16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2:16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2:16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</sheetData>
  <phoneticPr fontId="5" type="noConversion"/>
  <printOptions horizontalCentered="1"/>
  <pageMargins left="0.75" right="0.75" top="1" bottom="1" header="0.5" footer="0.5"/>
  <pageSetup scale="61" orientation="landscape" r:id="rId1"/>
  <headerFooter alignWithMargins="0">
    <oddFooter>&amp;L&amp;F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S77"/>
  <sheetViews>
    <sheetView zoomScale="70" workbookViewId="0"/>
  </sheetViews>
  <sheetFormatPr defaultRowHeight="12.5" x14ac:dyDescent="0.25"/>
  <cols>
    <col min="1" max="1" width="29.6328125" customWidth="1"/>
    <col min="2" max="3" width="8.6328125" customWidth="1"/>
    <col min="4" max="4" width="7.6328125" customWidth="1"/>
    <col min="5" max="6" width="8.36328125" customWidth="1"/>
    <col min="7" max="7" width="7.6328125" customWidth="1"/>
    <col min="8" max="9" width="8.36328125" customWidth="1"/>
    <col min="10" max="10" width="7.6328125" customWidth="1"/>
    <col min="11" max="12" width="8.36328125" customWidth="1"/>
    <col min="13" max="13" width="7.6328125" customWidth="1"/>
    <col min="14" max="15" width="8.36328125" customWidth="1"/>
    <col min="16" max="16" width="7.6328125" customWidth="1"/>
    <col min="17" max="18" width="8.6328125" customWidth="1"/>
    <col min="19" max="19" width="7.6328125" customWidth="1"/>
  </cols>
  <sheetData>
    <row r="1" spans="1:19" s="3" customFormat="1" ht="15.5" x14ac:dyDescent="0.35">
      <c r="A1" s="26" t="s">
        <v>88</v>
      </c>
      <c r="B1" s="27"/>
      <c r="C1" s="27"/>
      <c r="D1" s="27"/>
      <c r="E1" s="27"/>
      <c r="F1" s="27"/>
      <c r="G1" s="27"/>
      <c r="H1" s="27"/>
      <c r="I1" s="27"/>
      <c r="J1" s="27"/>
    </row>
    <row r="2" spans="1:19" s="3" customFormat="1" ht="15.5" x14ac:dyDescent="0.35">
      <c r="A2" s="26" t="s">
        <v>95</v>
      </c>
      <c r="B2" s="27"/>
      <c r="C2" s="27"/>
      <c r="D2" s="27"/>
      <c r="E2" s="27"/>
      <c r="F2" s="27"/>
      <c r="G2" s="27"/>
      <c r="H2" s="27"/>
      <c r="I2" s="27"/>
      <c r="J2" s="27"/>
    </row>
    <row r="3" spans="1:19" ht="12.75" customHeight="1" x14ac:dyDescent="0.25"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ht="12.75" customHeight="1" x14ac:dyDescent="0.3">
      <c r="B4" s="22" t="s">
        <v>9</v>
      </c>
      <c r="C4" s="19"/>
      <c r="D4" s="20"/>
      <c r="E4" s="22" t="s">
        <v>5</v>
      </c>
      <c r="F4" s="19"/>
      <c r="G4" s="20"/>
      <c r="H4" s="23" t="s">
        <v>21</v>
      </c>
      <c r="I4" s="19"/>
      <c r="J4" s="20"/>
      <c r="K4" s="22" t="s">
        <v>4</v>
      </c>
      <c r="L4" s="19"/>
      <c r="M4" s="20"/>
      <c r="N4" s="22" t="s">
        <v>6</v>
      </c>
      <c r="O4" s="19"/>
      <c r="P4" s="20"/>
      <c r="Q4" s="22" t="s">
        <v>20</v>
      </c>
      <c r="R4" s="19"/>
      <c r="S4" s="20"/>
    </row>
    <row r="5" spans="1:19" ht="12.75" customHeight="1" x14ac:dyDescent="0.25">
      <c r="B5" s="13" t="s">
        <v>16</v>
      </c>
      <c r="C5" s="14" t="s">
        <v>15</v>
      </c>
      <c r="D5" s="15" t="s">
        <v>17</v>
      </c>
      <c r="E5" s="13" t="s">
        <v>16</v>
      </c>
      <c r="F5" s="14" t="s">
        <v>15</v>
      </c>
      <c r="G5" s="15" t="s">
        <v>17</v>
      </c>
      <c r="H5" s="13" t="s">
        <v>16</v>
      </c>
      <c r="I5" s="14" t="s">
        <v>15</v>
      </c>
      <c r="J5" s="15" t="s">
        <v>17</v>
      </c>
      <c r="K5" s="13" t="s">
        <v>16</v>
      </c>
      <c r="L5" s="14" t="s">
        <v>15</v>
      </c>
      <c r="M5" s="15" t="s">
        <v>17</v>
      </c>
      <c r="N5" s="13" t="s">
        <v>16</v>
      </c>
      <c r="O5" s="14" t="s">
        <v>15</v>
      </c>
      <c r="P5" s="15" t="s">
        <v>17</v>
      </c>
      <c r="Q5" s="13" t="s">
        <v>16</v>
      </c>
      <c r="R5" s="14" t="s">
        <v>15</v>
      </c>
      <c r="S5" s="15" t="s">
        <v>17</v>
      </c>
    </row>
    <row r="6" spans="1:19" ht="12.75" customHeight="1" x14ac:dyDescent="0.25">
      <c r="A6" s="39"/>
      <c r="B6" s="16" t="s">
        <v>18</v>
      </c>
      <c r="C6" s="17" t="s">
        <v>19</v>
      </c>
      <c r="D6" s="18" t="s">
        <v>16</v>
      </c>
      <c r="E6" s="16" t="s">
        <v>18</v>
      </c>
      <c r="F6" s="17" t="s">
        <v>19</v>
      </c>
      <c r="G6" s="18" t="s">
        <v>16</v>
      </c>
      <c r="H6" s="16" t="s">
        <v>18</v>
      </c>
      <c r="I6" s="17" t="s">
        <v>19</v>
      </c>
      <c r="J6" s="18" t="s">
        <v>16</v>
      </c>
      <c r="K6" s="16" t="s">
        <v>18</v>
      </c>
      <c r="L6" s="17" t="s">
        <v>19</v>
      </c>
      <c r="M6" s="18" t="s">
        <v>16</v>
      </c>
      <c r="N6" s="16" t="s">
        <v>18</v>
      </c>
      <c r="O6" s="17" t="s">
        <v>19</v>
      </c>
      <c r="P6" s="18" t="s">
        <v>16</v>
      </c>
      <c r="Q6" s="16" t="s">
        <v>18</v>
      </c>
      <c r="R6" s="17" t="s">
        <v>19</v>
      </c>
      <c r="S6" s="18" t="s">
        <v>16</v>
      </c>
    </row>
    <row r="7" spans="1:19" ht="12.75" customHeight="1" x14ac:dyDescent="0.3">
      <c r="A7" s="88" t="s">
        <v>29</v>
      </c>
      <c r="B7" s="112"/>
      <c r="C7" s="113"/>
      <c r="D7" s="114"/>
      <c r="E7" s="117"/>
      <c r="F7" s="118"/>
      <c r="G7" s="119"/>
      <c r="H7" s="121"/>
      <c r="I7" s="122"/>
      <c r="J7" s="114"/>
      <c r="K7" s="71"/>
      <c r="L7" s="105"/>
      <c r="M7" s="124"/>
      <c r="N7" s="71"/>
      <c r="O7" s="122"/>
      <c r="P7" s="119"/>
      <c r="Q7" s="71"/>
      <c r="R7" s="122"/>
      <c r="S7" s="119"/>
    </row>
    <row r="8" spans="1:19" ht="12.75" customHeight="1" x14ac:dyDescent="0.3">
      <c r="A8" s="132" t="s">
        <v>60</v>
      </c>
      <c r="B8" s="8"/>
      <c r="C8" s="5"/>
      <c r="D8" s="30"/>
      <c r="E8" s="8"/>
      <c r="F8" s="5"/>
      <c r="G8" s="30"/>
      <c r="H8" s="8"/>
      <c r="I8" s="5"/>
      <c r="J8" s="30"/>
      <c r="K8" s="8"/>
      <c r="L8" s="5"/>
      <c r="M8" s="139"/>
      <c r="N8" s="8"/>
      <c r="O8" s="5"/>
      <c r="P8" s="31"/>
      <c r="Q8" s="8"/>
      <c r="R8" s="5"/>
      <c r="S8" s="31"/>
    </row>
    <row r="9" spans="1:19" ht="12.75" customHeight="1" x14ac:dyDescent="0.25">
      <c r="A9" s="90" t="s">
        <v>2</v>
      </c>
      <c r="B9" s="8">
        <v>2150.098423298346</v>
      </c>
      <c r="C9" s="5">
        <v>15687.654182623864</v>
      </c>
      <c r="D9" s="31">
        <f>IF(C9&lt;&gt;0,B9/C9,0)</f>
        <v>0.13705671977903885</v>
      </c>
      <c r="E9" s="8">
        <v>277.95839721136269</v>
      </c>
      <c r="F9" s="5">
        <v>2784.5848686247382</v>
      </c>
      <c r="G9" s="31">
        <f>IF(F9&lt;&gt;0,E9/F9,0)</f>
        <v>9.9820407825688531E-2</v>
      </c>
      <c r="H9" s="8">
        <v>380.64009267453878</v>
      </c>
      <c r="I9" s="5">
        <v>2849.4310264114865</v>
      </c>
      <c r="J9" s="31">
        <f>IF(I9&lt;&gt;0,H9/I9,0)</f>
        <v>0.13358459606369519</v>
      </c>
      <c r="K9" s="8">
        <v>39.716271487640682</v>
      </c>
      <c r="L9" s="5">
        <v>261.44662050199491</v>
      </c>
      <c r="M9" s="31">
        <f>IF(L9&lt;&gt;0,K9/L9,0)</f>
        <v>0.1519096762902607</v>
      </c>
      <c r="N9" s="8">
        <v>92.694488029968298</v>
      </c>
      <c r="O9" s="5">
        <v>785.71046358494493</v>
      </c>
      <c r="P9" s="31">
        <f>IF(O9&lt;&gt;0,N9/O9,0)</f>
        <v>0.11797537684178605</v>
      </c>
      <c r="Q9" s="8">
        <f t="shared" ref="Q9:R11" si="0">SUM(B9,E9,H9,K9,N9)</f>
        <v>2941.1076727018567</v>
      </c>
      <c r="R9" s="5">
        <f t="shared" si="0"/>
        <v>22368.827161747031</v>
      </c>
      <c r="S9" s="31">
        <f>IF(R9&lt;&gt;0,Q9/R9,0)</f>
        <v>0.13148242647837388</v>
      </c>
    </row>
    <row r="10" spans="1:19" ht="12.75" customHeight="1" x14ac:dyDescent="0.25">
      <c r="A10" s="90" t="s">
        <v>64</v>
      </c>
      <c r="B10" s="8">
        <v>7777.9530651531713</v>
      </c>
      <c r="C10" s="5">
        <v>15687.654182623861</v>
      </c>
      <c r="D10" s="31">
        <f>IF(C10&lt;&gt;0,B10/C10,0)</f>
        <v>0.4958009001606038</v>
      </c>
      <c r="E10" s="8">
        <v>1471.8381978654056</v>
      </c>
      <c r="F10" s="5">
        <v>2784.5848686247382</v>
      </c>
      <c r="G10" s="31">
        <f>IF(F10&lt;&gt;0,E10/F10,0)</f>
        <v>0.52856647123573675</v>
      </c>
      <c r="H10" s="8">
        <v>1414.4727811943944</v>
      </c>
      <c r="I10" s="5">
        <v>2849.4310264114861</v>
      </c>
      <c r="J10" s="31">
        <f>IF(I10&lt;&gt;0,H10/I10,0)</f>
        <v>0.49640534130624381</v>
      </c>
      <c r="K10" s="8">
        <v>124.99360602759837</v>
      </c>
      <c r="L10" s="5">
        <v>261.44662050199486</v>
      </c>
      <c r="M10" s="31">
        <f>IF(L10&lt;&gt;0,K10/L10,0)</f>
        <v>0.4780846116411922</v>
      </c>
      <c r="N10" s="8">
        <v>398.5025327801601</v>
      </c>
      <c r="O10" s="5">
        <v>785.71046358494505</v>
      </c>
      <c r="P10" s="31">
        <f>IF(O10&lt;&gt;0,N10/O10,0)</f>
        <v>0.50718750894817</v>
      </c>
      <c r="Q10" s="8">
        <f t="shared" si="0"/>
        <v>11187.760183020728</v>
      </c>
      <c r="R10" s="5">
        <f t="shared" si="0"/>
        <v>22368.827161747027</v>
      </c>
      <c r="S10" s="31">
        <f>IF(R10&lt;&gt;0,Q10/R10,0)</f>
        <v>0.50014961008563463</v>
      </c>
    </row>
    <row r="11" spans="1:19" ht="12.75" customHeight="1" x14ac:dyDescent="0.25">
      <c r="A11" s="90" t="s">
        <v>65</v>
      </c>
      <c r="B11" s="8">
        <v>0</v>
      </c>
      <c r="C11" s="5">
        <v>0</v>
      </c>
      <c r="D11" s="31">
        <f>IF(C11&lt;&gt;0,B11/C11,0)</f>
        <v>0</v>
      </c>
      <c r="E11" s="8">
        <v>0.60267776789525529</v>
      </c>
      <c r="F11" s="5">
        <v>1.2650612525393745</v>
      </c>
      <c r="G11" s="31">
        <f>IF(F11&lt;&gt;0,E11/F11,0)</f>
        <v>0.4764020451069006</v>
      </c>
      <c r="H11" s="8">
        <v>193.48990680504505</v>
      </c>
      <c r="I11" s="5">
        <v>406.14835471923209</v>
      </c>
      <c r="J11" s="31">
        <f>IF(I11&lt;&gt;0,H11/I11,0)</f>
        <v>0.47640204510690054</v>
      </c>
      <c r="K11" s="8">
        <v>115.94693278035223</v>
      </c>
      <c r="L11" s="5">
        <v>243.38042619933489</v>
      </c>
      <c r="M11" s="31">
        <f>IF(L11&lt;&gt;0,K11/L11,0)</f>
        <v>0.4764020451069006</v>
      </c>
      <c r="N11" s="8">
        <v>0</v>
      </c>
      <c r="O11" s="5">
        <v>0</v>
      </c>
      <c r="P11" s="31">
        <f>IF(O11&lt;&gt;0,N11/O11,0)</f>
        <v>0</v>
      </c>
      <c r="Q11" s="8">
        <f t="shared" si="0"/>
        <v>310.03951735329252</v>
      </c>
      <c r="R11" s="5">
        <f t="shared" si="0"/>
        <v>650.79384217110635</v>
      </c>
      <c r="S11" s="31">
        <f>IF(R11&lt;&gt;0,Q11/R11,0)</f>
        <v>0.47640204510690054</v>
      </c>
    </row>
    <row r="12" spans="1:19" ht="12.75" customHeight="1" x14ac:dyDescent="0.25">
      <c r="A12" s="90" t="s">
        <v>55</v>
      </c>
      <c r="B12" s="8">
        <f>SUM(B9:B11)</f>
        <v>9928.0514884515178</v>
      </c>
      <c r="C12" s="5">
        <f>C9</f>
        <v>15687.654182623864</v>
      </c>
      <c r="D12" s="31">
        <f>IF(C12&lt;&gt;0,B12/C12,0)</f>
        <v>0.63285761993964262</v>
      </c>
      <c r="E12" s="8">
        <f>SUM(E9:E11)</f>
        <v>1750.3992728446638</v>
      </c>
      <c r="F12" s="5">
        <f>F9</f>
        <v>2784.5848686247382</v>
      </c>
      <c r="G12" s="31">
        <f>IF(F12&lt;&gt;0,E12/F12,0)</f>
        <v>0.62860331267588831</v>
      </c>
      <c r="H12" s="8">
        <f>SUM(H9:H11)</f>
        <v>1988.602780673978</v>
      </c>
      <c r="I12" s="5">
        <f>I9</f>
        <v>2849.4310264114865</v>
      </c>
      <c r="J12" s="31">
        <f>IF(I12&lt;&gt;0,H12/I12,0)</f>
        <v>0.69789468923498832</v>
      </c>
      <c r="K12" s="8">
        <f>SUM(K9:K11)</f>
        <v>280.6568102955913</v>
      </c>
      <c r="L12" s="5">
        <f>L9</f>
        <v>261.44662050199491</v>
      </c>
      <c r="M12" s="31">
        <f>IF(L12&lt;&gt;0,K12/L12,0)</f>
        <v>1.0734765274713116</v>
      </c>
      <c r="N12" s="8">
        <f>SUM(N9:N11)</f>
        <v>491.19702081012838</v>
      </c>
      <c r="O12" s="5">
        <f>O9</f>
        <v>785.71046358494493</v>
      </c>
      <c r="P12" s="31">
        <f>IF(O12&lt;&gt;0,N12/O12,0)</f>
        <v>0.62516288578995605</v>
      </c>
      <c r="Q12" s="8">
        <f>SUM(Q9:Q11)</f>
        <v>14438.907373075877</v>
      </c>
      <c r="R12" s="5">
        <f>R9</f>
        <v>22368.827161747031</v>
      </c>
      <c r="S12" s="31">
        <f>IF(R12&lt;&gt;0,Q12/R12,0)</f>
        <v>0.64549237511065749</v>
      </c>
    </row>
    <row r="13" spans="1:19" ht="12.75" customHeight="1" x14ac:dyDescent="0.25">
      <c r="A13" s="90"/>
      <c r="B13" s="8"/>
      <c r="D13" s="30"/>
      <c r="E13" s="8"/>
      <c r="G13" s="30"/>
      <c r="H13" s="8"/>
      <c r="J13" s="30"/>
      <c r="K13" s="8"/>
      <c r="M13" s="30"/>
      <c r="N13" s="8"/>
      <c r="P13" s="30"/>
      <c r="Q13" s="8"/>
      <c r="R13" s="5"/>
      <c r="S13" s="31"/>
    </row>
    <row r="14" spans="1:19" ht="12.75" customHeight="1" x14ac:dyDescent="0.3">
      <c r="A14" s="132" t="s">
        <v>61</v>
      </c>
      <c r="B14" s="8"/>
      <c r="D14" s="30"/>
      <c r="E14" s="8"/>
      <c r="G14" s="30"/>
      <c r="H14" s="8"/>
      <c r="J14" s="30"/>
      <c r="K14" s="8"/>
      <c r="M14" s="30"/>
      <c r="N14" s="8"/>
      <c r="P14" s="30"/>
      <c r="Q14" s="8"/>
      <c r="R14" s="5"/>
      <c r="S14" s="31"/>
    </row>
    <row r="15" spans="1:19" ht="12.75" customHeight="1" x14ac:dyDescent="0.25">
      <c r="A15" s="90" t="s">
        <v>2</v>
      </c>
      <c r="B15" s="8">
        <v>1582.6825730300825</v>
      </c>
      <c r="C15" s="5">
        <v>21926.168066551701</v>
      </c>
      <c r="D15" s="31">
        <f>IF(C15&lt;&gt;0,B15/C15,0)</f>
        <v>7.2182360740199722E-2</v>
      </c>
      <c r="E15" s="8">
        <v>9.7714668310270874</v>
      </c>
      <c r="F15" s="5">
        <v>133.96842323279299</v>
      </c>
      <c r="G15" s="31">
        <f>IF(F15&lt;&gt;0,E15/F15,0)</f>
        <v>7.2938582057112789E-2</v>
      </c>
      <c r="H15" s="8">
        <v>194.26452701058236</v>
      </c>
      <c r="I15" s="5">
        <v>2622.3966888250825</v>
      </c>
      <c r="J15" s="31">
        <f>IF(I15&lt;&gt;0,H15/I15,0)</f>
        <v>7.4079001029252772E-2</v>
      </c>
      <c r="K15" s="8">
        <v>123.188446254919</v>
      </c>
      <c r="L15" s="5">
        <v>1678.396356080254</v>
      </c>
      <c r="M15" s="31">
        <f>IF(L15&lt;&gt;0,K15/L15,0)</f>
        <v>7.3396516745671866E-2</v>
      </c>
      <c r="N15" s="8">
        <v>119.64695089296599</v>
      </c>
      <c r="O15" s="5">
        <v>1617.1776153228302</v>
      </c>
      <c r="P15" s="31">
        <f>IF(O15&lt;&gt;0,N15/O15,0)</f>
        <v>7.3985040207894162E-2</v>
      </c>
      <c r="Q15" s="8">
        <f t="shared" ref="Q15:R17" si="1">SUM(B15,E15,H15,K15,N15)</f>
        <v>2029.5539640195771</v>
      </c>
      <c r="R15" s="5">
        <f t="shared" si="1"/>
        <v>27978.107150012664</v>
      </c>
      <c r="S15" s="31">
        <f>IF(R15&lt;&gt;0,Q15/R15,0)</f>
        <v>7.2540788879588605E-2</v>
      </c>
    </row>
    <row r="16" spans="1:19" ht="12.75" customHeight="1" x14ac:dyDescent="0.25">
      <c r="A16" s="90" t="s">
        <v>3</v>
      </c>
      <c r="B16" s="8">
        <v>6906.866160752932</v>
      </c>
      <c r="C16" s="5">
        <v>21926.168066551698</v>
      </c>
      <c r="D16" s="31">
        <f>IF(C16&lt;&gt;0,B16/C16,0)</f>
        <v>0.31500561975940222</v>
      </c>
      <c r="E16" s="8">
        <v>42.024635466033708</v>
      </c>
      <c r="F16" s="5">
        <v>133.96842323279296</v>
      </c>
      <c r="G16" s="31">
        <f>IF(F16&lt;&gt;0,E16/F16,0)</f>
        <v>0.31369060299387674</v>
      </c>
      <c r="H16" s="8">
        <v>822.62119860668588</v>
      </c>
      <c r="I16" s="5">
        <v>2622.3966888250825</v>
      </c>
      <c r="J16" s="31">
        <f>IF(I16&lt;&gt;0,H16/I16,0)</f>
        <v>0.31369060299387674</v>
      </c>
      <c r="K16" s="8">
        <v>526.49716500154045</v>
      </c>
      <c r="L16" s="5">
        <v>1678.396356080254</v>
      </c>
      <c r="M16" s="31">
        <f>IF(L16&lt;&gt;0,K16/L16,0)</f>
        <v>0.3136906029938768</v>
      </c>
      <c r="N16" s="8">
        <v>509.42003697580031</v>
      </c>
      <c r="O16" s="5">
        <v>1617.1776153228302</v>
      </c>
      <c r="P16" s="31">
        <f>IF(O16&lt;&gt;0,N16/O16,0)</f>
        <v>0.31500561975940222</v>
      </c>
      <c r="Q16" s="8">
        <f t="shared" si="1"/>
        <v>8807.429196802992</v>
      </c>
      <c r="R16" s="5">
        <f t="shared" si="1"/>
        <v>27978.10715001266</v>
      </c>
      <c r="S16" s="31">
        <f>IF(R16&lt;&gt;0,Q16/R16,0)</f>
        <v>0.31479717872189961</v>
      </c>
    </row>
    <row r="17" spans="1:19" ht="12.75" customHeight="1" x14ac:dyDescent="0.25">
      <c r="A17" s="90" t="s">
        <v>66</v>
      </c>
      <c r="B17" s="8">
        <v>0</v>
      </c>
      <c r="C17" s="5">
        <v>0</v>
      </c>
      <c r="D17" s="31">
        <f>IF(C17&lt;&gt;0,B17/C17,0)</f>
        <v>0</v>
      </c>
      <c r="E17" s="8">
        <v>55.596010718701052</v>
      </c>
      <c r="F17" s="5">
        <v>133.96842323279296</v>
      </c>
      <c r="G17" s="31">
        <f>IF(F17&lt;&gt;0,E17/F17,0)</f>
        <v>0.41499339454114131</v>
      </c>
      <c r="H17" s="8">
        <v>1088.2773037289699</v>
      </c>
      <c r="I17" s="5">
        <v>2622.3966888250825</v>
      </c>
      <c r="J17" s="31">
        <f>IF(I17&lt;&gt;0,H17/I17,0)</f>
        <v>0.41499339454114126</v>
      </c>
      <c r="K17" s="8">
        <v>696.5234011952266</v>
      </c>
      <c r="L17" s="5">
        <v>1678.396356080254</v>
      </c>
      <c r="M17" s="31">
        <f>IF(L17&lt;&gt;0,K17/L17,0)</f>
        <v>0.4149933945411412</v>
      </c>
      <c r="N17" s="8">
        <v>0</v>
      </c>
      <c r="O17" s="5">
        <v>0</v>
      </c>
      <c r="P17" s="31">
        <f>IF(O17&lt;&gt;0,N17/O17,0)</f>
        <v>0</v>
      </c>
      <c r="Q17" s="8">
        <f t="shared" si="1"/>
        <v>1840.3967156428976</v>
      </c>
      <c r="R17" s="5">
        <f t="shared" si="1"/>
        <v>4434.7614681381292</v>
      </c>
      <c r="S17" s="31">
        <f>IF(R17&lt;&gt;0,Q17/R17,0)</f>
        <v>0.41499339454114126</v>
      </c>
    </row>
    <row r="18" spans="1:19" ht="12.75" customHeight="1" x14ac:dyDescent="0.25">
      <c r="A18" s="90" t="s">
        <v>55</v>
      </c>
      <c r="B18" s="8">
        <f>SUM(B15:B17)</f>
        <v>8489.5487337830145</v>
      </c>
      <c r="C18" s="5">
        <f>C15</f>
        <v>21926.168066551701</v>
      </c>
      <c r="D18" s="31">
        <f>IF(C18&lt;&gt;0,B18/C18,0)</f>
        <v>0.3871879804996019</v>
      </c>
      <c r="E18" s="8">
        <f>SUM(E15:E17)</f>
        <v>107.39211301576185</v>
      </c>
      <c r="F18" s="5">
        <f>F15</f>
        <v>133.96842323279299</v>
      </c>
      <c r="G18" s="31">
        <f>IF(F18&lt;&gt;0,E18/F18,0)</f>
        <v>0.80162257959213068</v>
      </c>
      <c r="H18" s="8">
        <f>SUM(H15:H17)</f>
        <v>2105.1630293462381</v>
      </c>
      <c r="I18" s="5">
        <f>I15</f>
        <v>2622.3966888250825</v>
      </c>
      <c r="J18" s="31">
        <f>IF(I18&lt;&gt;0,H18/I18,0)</f>
        <v>0.8027629985642708</v>
      </c>
      <c r="K18" s="8">
        <f>SUM(K15:K17)</f>
        <v>1346.209012451686</v>
      </c>
      <c r="L18" s="5">
        <f>L15</f>
        <v>1678.396356080254</v>
      </c>
      <c r="M18" s="31">
        <f>IF(L18&lt;&gt;0,K18/L18,0)</f>
        <v>0.80208051428068983</v>
      </c>
      <c r="N18" s="8">
        <f>SUM(N15:N17)</f>
        <v>629.06698786876632</v>
      </c>
      <c r="O18" s="5">
        <f>O15</f>
        <v>1617.1776153228302</v>
      </c>
      <c r="P18" s="31">
        <f>IF(O18&lt;&gt;0,N18/O18,0)</f>
        <v>0.38899065996729643</v>
      </c>
      <c r="Q18" s="8">
        <f>SUM(Q15:Q17)</f>
        <v>12677.379876465466</v>
      </c>
      <c r="R18" s="5">
        <f>R15</f>
        <v>27978.107150012664</v>
      </c>
      <c r="S18" s="31">
        <f>IF(R18&lt;&gt;0,Q18/R18,0)</f>
        <v>0.45311785420264672</v>
      </c>
    </row>
    <row r="19" spans="1:19" ht="12.75" customHeight="1" x14ac:dyDescent="0.25">
      <c r="A19" s="90"/>
      <c r="B19" s="8"/>
      <c r="C19" s="5"/>
      <c r="D19" s="30"/>
      <c r="E19" s="8"/>
      <c r="F19" s="5"/>
      <c r="G19" s="30"/>
      <c r="H19" s="8"/>
      <c r="I19" s="5"/>
      <c r="J19" s="30"/>
      <c r="K19" s="8"/>
      <c r="L19" s="5"/>
      <c r="M19" s="30"/>
      <c r="N19" s="8"/>
      <c r="O19" s="5"/>
      <c r="P19" s="30"/>
      <c r="Q19" s="8"/>
      <c r="R19" s="5"/>
      <c r="S19" s="30"/>
    </row>
    <row r="20" spans="1:19" ht="12.75" customHeight="1" x14ac:dyDescent="0.3">
      <c r="A20" s="133" t="s">
        <v>69</v>
      </c>
      <c r="B20" s="8"/>
      <c r="C20" s="5"/>
      <c r="D20" s="30"/>
      <c r="E20" s="8"/>
      <c r="F20" s="5"/>
      <c r="G20" s="30"/>
      <c r="H20" s="8"/>
      <c r="I20" s="5"/>
      <c r="J20" s="30"/>
      <c r="K20" s="8"/>
      <c r="L20" s="5"/>
      <c r="M20" s="30"/>
      <c r="N20" s="8"/>
      <c r="O20" s="5"/>
      <c r="P20" s="30"/>
      <c r="Q20" s="8"/>
      <c r="R20" s="5"/>
      <c r="S20" s="30"/>
    </row>
    <row r="21" spans="1:19" ht="12.75" customHeight="1" x14ac:dyDescent="0.25">
      <c r="A21" s="110" t="s">
        <v>62</v>
      </c>
      <c r="B21" s="8">
        <v>46743.228890677397</v>
      </c>
      <c r="C21" s="5">
        <v>37613.822249175566</v>
      </c>
      <c r="D21" s="31">
        <f>IF(C21&lt;&gt;0,B21/C21,0)</f>
        <v>1.2427141432482824</v>
      </c>
      <c r="E21" s="8">
        <v>3626.927453615187</v>
      </c>
      <c r="F21" s="5">
        <v>2918.5532918575313</v>
      </c>
      <c r="G21" s="31">
        <f>IF(F21&lt;&gt;0,E21/F21,0)</f>
        <v>1.2427141432482827</v>
      </c>
      <c r="H21" s="8">
        <v>6799.9176911424192</v>
      </c>
      <c r="I21" s="5">
        <v>5471.827715236569</v>
      </c>
      <c r="J21" s="31">
        <f>IF(I21&lt;&gt;0,H21/I21,0)</f>
        <v>1.2427141432482824</v>
      </c>
      <c r="K21" s="8">
        <v>2410.6703026796076</v>
      </c>
      <c r="L21" s="5">
        <v>1939.8429765822491</v>
      </c>
      <c r="M21" s="31">
        <f>IF(L21&lt;&gt;0,K21/L21,0)</f>
        <v>1.2427141432482824</v>
      </c>
      <c r="N21" s="8">
        <v>2986.1030003013866</v>
      </c>
      <c r="O21" s="5">
        <v>2402.8880789077748</v>
      </c>
      <c r="P21" s="31">
        <f>IF(O21&lt;&gt;0,N21/O21,0)</f>
        <v>1.2427141432482824</v>
      </c>
      <c r="Q21" s="8">
        <f>SUM(B21,E21,H21,K21,N21)</f>
        <v>62566.847338416002</v>
      </c>
      <c r="R21" s="5">
        <f>SUM(C21,F21,I21,L21,O21)</f>
        <v>50346.934311759695</v>
      </c>
      <c r="S21" s="31">
        <f>IF(R21&lt;&gt;0,Q21/R21,0)</f>
        <v>1.2427141432482824</v>
      </c>
    </row>
    <row r="22" spans="1:19" ht="12.75" customHeight="1" x14ac:dyDescent="0.25">
      <c r="A22" s="110" t="s">
        <v>70</v>
      </c>
      <c r="B22" s="8">
        <v>0</v>
      </c>
      <c r="C22" s="5">
        <v>0</v>
      </c>
      <c r="D22" s="31">
        <f>IF(C22&lt;&gt;0,B22/C22,0)</f>
        <v>0</v>
      </c>
      <c r="E22" s="8">
        <v>538.87968540647785</v>
      </c>
      <c r="F22" s="5">
        <v>135.23348448533233</v>
      </c>
      <c r="G22" s="31">
        <f>IF(F22&lt;&gt;0,E22/F22,0)</f>
        <v>3.9848095866000239</v>
      </c>
      <c r="H22" s="8">
        <v>12245.137040994134</v>
      </c>
      <c r="I22" s="5">
        <v>3028.5450435443145</v>
      </c>
      <c r="J22" s="31">
        <f>IF(I22&lt;&gt;0,H22/I22,0)</f>
        <v>4.0432408516082745</v>
      </c>
      <c r="K22" s="8">
        <v>7269.3575639214778</v>
      </c>
      <c r="L22" s="5">
        <v>1921.7767822795893</v>
      </c>
      <c r="M22" s="31">
        <f>IF(L22&lt;&gt;0,K22/L22,0)</f>
        <v>3.7826232635086008</v>
      </c>
      <c r="N22" s="8">
        <v>0</v>
      </c>
      <c r="O22" s="5">
        <v>0</v>
      </c>
      <c r="P22" s="31">
        <f>IF(O22&lt;&gt;0,N22/O22,0)</f>
        <v>0</v>
      </c>
      <c r="Q22" s="8">
        <f>SUM(B22,E22,H22,K22,N22)</f>
        <v>20053.374290322092</v>
      </c>
      <c r="R22" s="5">
        <f>SUM(C22,F22,I22,L22,O22)</f>
        <v>5085.5553103092361</v>
      </c>
      <c r="S22" s="31">
        <f>IF(R22&lt;&gt;0,Q22/R22,0)</f>
        <v>3.9432024757789352</v>
      </c>
    </row>
    <row r="23" spans="1:19" ht="12.75" customHeight="1" x14ac:dyDescent="0.25">
      <c r="A23" s="90" t="s">
        <v>55</v>
      </c>
      <c r="B23" s="8">
        <f>SUM(B21:B22)</f>
        <v>46743.228890677397</v>
      </c>
      <c r="C23" s="5">
        <f>C21</f>
        <v>37613.822249175566</v>
      </c>
      <c r="D23" s="31">
        <f>IF(C23&lt;&gt;0,B23/C23,0)</f>
        <v>1.2427141432482824</v>
      </c>
      <c r="E23" s="8">
        <f>SUM(E21:E22)</f>
        <v>4165.8071390216646</v>
      </c>
      <c r="F23" s="5">
        <f>F21</f>
        <v>2918.5532918575313</v>
      </c>
      <c r="G23" s="31">
        <f>IF(F23&lt;&gt;0,E23/F23,0)</f>
        <v>1.4273534598952999</v>
      </c>
      <c r="H23" s="8">
        <f>SUM(H21:H22)</f>
        <v>19045.054732136552</v>
      </c>
      <c r="I23" s="5">
        <f>I21</f>
        <v>5471.827715236569</v>
      </c>
      <c r="J23" s="31">
        <f>IF(I23&lt;&gt;0,H23/I23,0)</f>
        <v>3.4805654935195922</v>
      </c>
      <c r="K23" s="8">
        <f>SUM(K21:K22)</f>
        <v>9680.0278666010854</v>
      </c>
      <c r="L23" s="5">
        <f>L21</f>
        <v>1939.8429765822491</v>
      </c>
      <c r="M23" s="31">
        <f>IF(L23&lt;&gt;0,K23/L23,0)</f>
        <v>4.9901089848292957</v>
      </c>
      <c r="N23" s="8">
        <f>SUM(N21:N22)</f>
        <v>2986.1030003013866</v>
      </c>
      <c r="O23" s="5">
        <f>O21</f>
        <v>2402.8880789077748</v>
      </c>
      <c r="P23" s="31">
        <f>IF(O23&lt;&gt;0,N23/O23,0)</f>
        <v>1.2427141432482824</v>
      </c>
      <c r="Q23" s="8">
        <f>SUM(Q21:Q22)</f>
        <v>82620.221628738102</v>
      </c>
      <c r="R23" s="5">
        <f>R21</f>
        <v>50346.934311759695</v>
      </c>
      <c r="S23" s="31">
        <f>IF(R23&lt;&gt;0,Q23/R23,0)</f>
        <v>1.6410179240931504</v>
      </c>
    </row>
    <row r="24" spans="1:19" ht="12.75" customHeight="1" x14ac:dyDescent="0.25">
      <c r="A24" s="130"/>
      <c r="B24" s="32"/>
      <c r="C24" s="33"/>
      <c r="D24" s="39"/>
      <c r="E24" s="32"/>
      <c r="F24" s="33"/>
      <c r="G24" s="39"/>
      <c r="H24" s="32"/>
      <c r="I24" s="33"/>
      <c r="J24" s="39"/>
      <c r="K24" s="32"/>
      <c r="L24" s="33"/>
      <c r="M24" s="126"/>
      <c r="N24" s="32"/>
      <c r="O24" s="33"/>
      <c r="P24" s="39"/>
      <c r="Q24" s="127"/>
      <c r="R24" s="12"/>
      <c r="S24" s="39"/>
    </row>
    <row r="25" spans="1:19" ht="12.75" customHeight="1" x14ac:dyDescent="0.3">
      <c r="A25" s="64" t="s">
        <v>51</v>
      </c>
      <c r="B25" s="9">
        <f>SUM(B12,B18,B23)</f>
        <v>65160.829112911932</v>
      </c>
      <c r="C25" s="5">
        <f>C21</f>
        <v>37613.822249175566</v>
      </c>
      <c r="D25" s="10">
        <f>IF(C25&lt;&gt;0,B25/C25,0)</f>
        <v>1.7323639347591204</v>
      </c>
      <c r="E25" s="9">
        <f>SUM(E12,E18,E23)</f>
        <v>6023.5985248820907</v>
      </c>
      <c r="F25" s="5">
        <f>F21</f>
        <v>2918.5532918575313</v>
      </c>
      <c r="G25" s="10">
        <f>IF(F25&lt;&gt;0,E25/F25,0)</f>
        <v>2.0638987616526729</v>
      </c>
      <c r="H25" s="9">
        <f>SUM(H12,H18,H23)</f>
        <v>23138.820542156769</v>
      </c>
      <c r="I25" s="5">
        <f>I21</f>
        <v>5471.827715236569</v>
      </c>
      <c r="J25" s="10">
        <f>IF(I25&lt;&gt;0,H25/I25,0)</f>
        <v>4.2287187657106973</v>
      </c>
      <c r="K25" s="9">
        <f>SUM(K12,K18,K23)</f>
        <v>11306.893689348362</v>
      </c>
      <c r="L25" s="5">
        <f>L21</f>
        <v>1939.8429765822491</v>
      </c>
      <c r="M25" s="10">
        <f>IF(L25&lt;&gt;0,K25/L25,0)</f>
        <v>5.8287674960525093</v>
      </c>
      <c r="N25" s="9">
        <f>SUM(N12,N18,N23)</f>
        <v>4106.3670089802818</v>
      </c>
      <c r="O25" s="5">
        <f>O21</f>
        <v>2402.8880789077748</v>
      </c>
      <c r="P25" s="10">
        <f>IF(O25&lt;&gt;0,N25/O25,0)</f>
        <v>1.7089297853801073</v>
      </c>
      <c r="Q25" s="9">
        <f>SUM(Q12,Q18,Q23)</f>
        <v>109736.50887827945</v>
      </c>
      <c r="R25" s="5">
        <f>R21</f>
        <v>50346.934311759695</v>
      </c>
      <c r="S25" s="10">
        <f>IF(R25&lt;&gt;0,Q25/R25,0)</f>
        <v>2.1796065714501296</v>
      </c>
    </row>
    <row r="26" spans="1:19" ht="12.75" customHeight="1" x14ac:dyDescent="0.25">
      <c r="A26" s="63"/>
      <c r="B26" s="5"/>
      <c r="C26" s="48"/>
      <c r="D26" s="49"/>
      <c r="E26" s="48"/>
      <c r="H26" s="48"/>
      <c r="J26" s="49"/>
      <c r="K26" s="48"/>
      <c r="L26" s="48"/>
      <c r="N26" s="48"/>
    </row>
    <row r="27" spans="1:19" ht="12.75" customHeight="1" x14ac:dyDescent="0.25">
      <c r="A27" s="63"/>
      <c r="B27" s="5"/>
      <c r="C27" s="48"/>
      <c r="D27" s="49"/>
      <c r="E27" s="48"/>
      <c r="H27" s="48"/>
      <c r="J27" s="49"/>
      <c r="K27" s="48"/>
      <c r="L27" s="48"/>
      <c r="N27" s="48"/>
      <c r="P27" s="2" t="s">
        <v>77</v>
      </c>
      <c r="Q27" s="136">
        <f>Q25-SUM(Q11,Q17,Q22)</f>
        <v>87532.698354961161</v>
      </c>
      <c r="R27" s="137">
        <f>R25</f>
        <v>50346.934311759695</v>
      </c>
      <c r="S27" s="138">
        <f>IF(R27&lt;&gt;0,Q27/R27,0)</f>
        <v>1.7385904335890392</v>
      </c>
    </row>
    <row r="28" spans="1:19" ht="12.75" hidden="1" customHeight="1" x14ac:dyDescent="0.25">
      <c r="A28" s="63"/>
      <c r="B28" s="5"/>
      <c r="C28" s="48"/>
      <c r="D28" s="49"/>
      <c r="E28" s="48"/>
      <c r="H28" s="48"/>
      <c r="J28" s="49"/>
      <c r="K28" s="48"/>
      <c r="L28" s="48"/>
      <c r="N28" s="48"/>
      <c r="Q28" s="9"/>
      <c r="R28" s="5"/>
      <c r="S28" s="10"/>
    </row>
    <row r="29" spans="1:19" ht="12.75" hidden="1" customHeight="1" x14ac:dyDescent="0.25">
      <c r="A29" s="66" t="s">
        <v>26</v>
      </c>
      <c r="B29" s="7">
        <v>0</v>
      </c>
      <c r="C29" s="7">
        <v>0</v>
      </c>
      <c r="D29" s="61"/>
      <c r="E29" s="7">
        <v>0</v>
      </c>
      <c r="F29" s="7">
        <v>0</v>
      </c>
      <c r="G29" s="61"/>
      <c r="H29" s="7">
        <v>0</v>
      </c>
      <c r="I29" s="7">
        <v>0</v>
      </c>
      <c r="J29" s="62"/>
      <c r="K29" s="7">
        <v>0</v>
      </c>
      <c r="L29" s="7">
        <v>0</v>
      </c>
      <c r="N29" s="7">
        <v>0</v>
      </c>
      <c r="O29" s="7">
        <v>0</v>
      </c>
      <c r="Q29" s="7">
        <v>0</v>
      </c>
      <c r="R29" s="7">
        <v>0</v>
      </c>
      <c r="S29" s="62"/>
    </row>
    <row r="30" spans="1:19" ht="12.75" hidden="1" customHeight="1" x14ac:dyDescent="0.25">
      <c r="A30" s="66"/>
      <c r="B30" s="7">
        <v>0</v>
      </c>
      <c r="C30" s="7">
        <v>0</v>
      </c>
      <c r="E30" s="7">
        <v>0</v>
      </c>
      <c r="F30" s="7">
        <v>0</v>
      </c>
      <c r="H30" s="7">
        <v>0</v>
      </c>
      <c r="I30" s="7">
        <v>0</v>
      </c>
      <c r="K30" s="7">
        <v>0</v>
      </c>
      <c r="L30" s="7">
        <v>0</v>
      </c>
      <c r="N30" s="7">
        <v>0</v>
      </c>
      <c r="O30" s="7">
        <v>0</v>
      </c>
      <c r="Q30" s="7">
        <v>0</v>
      </c>
      <c r="R30" s="7">
        <v>0</v>
      </c>
      <c r="S30" s="67"/>
    </row>
    <row r="31" spans="1:19" ht="13" hidden="1" x14ac:dyDescent="0.3">
      <c r="A31" s="53"/>
      <c r="C31" s="7">
        <v>0</v>
      </c>
      <c r="D31" s="5"/>
      <c r="F31" s="7">
        <v>0</v>
      </c>
      <c r="G31" s="5"/>
      <c r="H31" s="5"/>
      <c r="I31" s="7">
        <v>0</v>
      </c>
      <c r="J31" s="5"/>
      <c r="K31" s="5"/>
      <c r="L31" s="7">
        <v>0</v>
      </c>
      <c r="M31" s="5"/>
      <c r="N31" s="5"/>
      <c r="O31" s="7">
        <v>0</v>
      </c>
      <c r="P31" s="5"/>
      <c r="Q31" s="41"/>
      <c r="R31" s="7">
        <v>0</v>
      </c>
    </row>
    <row r="32" spans="1:19" ht="13" hidden="1" x14ac:dyDescent="0.3">
      <c r="A32" s="53"/>
      <c r="B32" s="41"/>
      <c r="C32" s="7">
        <f>C12+C18-C23</f>
        <v>0</v>
      </c>
      <c r="D32" s="5"/>
      <c r="E32" s="41"/>
      <c r="F32" s="7">
        <f>F12+F18-F23</f>
        <v>0</v>
      </c>
      <c r="G32" s="5"/>
      <c r="H32" s="5"/>
      <c r="I32" s="7">
        <f>I12+I18-I23</f>
        <v>0</v>
      </c>
      <c r="J32" s="5"/>
      <c r="K32" s="5"/>
      <c r="L32" s="7">
        <f>L12+L18-L23</f>
        <v>0</v>
      </c>
      <c r="M32" s="5"/>
      <c r="N32" s="5"/>
      <c r="O32" s="7">
        <f>O12+O18-O23</f>
        <v>0</v>
      </c>
      <c r="P32" s="5"/>
      <c r="Q32" s="41"/>
      <c r="R32" s="7">
        <f>R12+R18-R23</f>
        <v>0</v>
      </c>
    </row>
    <row r="33" spans="1:18" x14ac:dyDescent="0.25">
      <c r="A33" s="12"/>
      <c r="B33" s="12"/>
      <c r="C33" s="12"/>
      <c r="D33" s="12"/>
      <c r="E33" s="12"/>
    </row>
    <row r="34" spans="1:18" x14ac:dyDescent="0.25">
      <c r="A34" s="3" t="s">
        <v>27</v>
      </c>
      <c r="C34" s="21"/>
    </row>
    <row r="35" spans="1:18" x14ac:dyDescent="0.25">
      <c r="A35" s="65" t="s">
        <v>76</v>
      </c>
      <c r="C35" s="21"/>
    </row>
    <row r="36" spans="1:18" x14ac:dyDescent="0.25">
      <c r="A36" s="65" t="s">
        <v>97</v>
      </c>
    </row>
    <row r="37" spans="1:18" ht="13" x14ac:dyDescent="0.3">
      <c r="A37" s="53"/>
      <c r="B37" s="5"/>
      <c r="C37" s="5"/>
      <c r="D37" s="5"/>
      <c r="E37" s="5"/>
      <c r="F37" s="68"/>
      <c r="G37" s="5"/>
      <c r="H37" s="5"/>
      <c r="I37" s="5"/>
      <c r="J37" s="5"/>
      <c r="K37" s="5"/>
      <c r="L37" s="5"/>
      <c r="M37" s="5"/>
      <c r="N37" s="5"/>
      <c r="O37" s="5"/>
      <c r="P37" s="5"/>
      <c r="Q37" s="41"/>
      <c r="R37" s="41"/>
    </row>
    <row r="38" spans="1:18" ht="13" x14ac:dyDescent="0.3">
      <c r="A38" s="53"/>
      <c r="B38" s="5"/>
      <c r="C38" s="5"/>
      <c r="D38" s="5"/>
      <c r="E38" s="5"/>
      <c r="F38" s="68"/>
      <c r="G38" s="5"/>
      <c r="H38" s="5"/>
      <c r="I38" s="5"/>
      <c r="J38" s="5"/>
      <c r="K38" s="5"/>
      <c r="L38" s="5"/>
      <c r="M38" s="5"/>
      <c r="N38" s="5"/>
      <c r="O38" s="5"/>
      <c r="P38" s="5"/>
      <c r="Q38" s="41"/>
      <c r="R38" s="41"/>
    </row>
    <row r="39" spans="1:18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1"/>
      <c r="R39" s="41"/>
    </row>
    <row r="40" spans="1:18" x14ac:dyDescent="0.25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1"/>
      <c r="R40" s="41"/>
    </row>
    <row r="41" spans="1:18" x14ac:dyDescent="0.25">
      <c r="A41" s="65"/>
      <c r="B41" s="5"/>
      <c r="C41" s="5"/>
      <c r="D41" s="69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1"/>
      <c r="R41" s="41"/>
    </row>
    <row r="42" spans="1:18" x14ac:dyDescent="0.25">
      <c r="A42" s="65"/>
      <c r="B42" s="5"/>
      <c r="C42" s="5"/>
      <c r="D42" s="69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1"/>
      <c r="R42" s="41"/>
    </row>
    <row r="43" spans="1:18" x14ac:dyDescent="0.25">
      <c r="A43" s="3"/>
      <c r="B43" s="5"/>
      <c r="C43" s="5"/>
      <c r="D43" s="69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8" x14ac:dyDescent="0.25">
      <c r="A44" s="6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8" x14ac:dyDescent="0.25">
      <c r="A45" s="6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8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8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8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x14ac:dyDescent="0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x14ac:dyDescent="0.2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x14ac:dyDescent="0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2:16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2:16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2:16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2:16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16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16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x14ac:dyDescent="0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</sheetData>
  <phoneticPr fontId="5" type="noConversion"/>
  <printOptions horizontalCentered="1"/>
  <pageMargins left="0.75" right="0.75" top="1" bottom="1" header="0.5" footer="0.5"/>
  <pageSetup scale="69" orientation="landscape" r:id="rId1"/>
  <headerFooter alignWithMargins="0">
    <oddFooter>&amp;L&amp;F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S78"/>
  <sheetViews>
    <sheetView zoomScale="70" workbookViewId="0"/>
  </sheetViews>
  <sheetFormatPr defaultRowHeight="12.5" x14ac:dyDescent="0.25"/>
  <cols>
    <col min="1" max="1" width="29.6328125" customWidth="1"/>
    <col min="2" max="3" width="8.6328125" customWidth="1"/>
    <col min="4" max="4" width="7.6328125" customWidth="1"/>
    <col min="5" max="6" width="8.36328125" customWidth="1"/>
    <col min="7" max="7" width="7.6328125" customWidth="1"/>
    <col min="8" max="9" width="8.36328125" customWidth="1"/>
    <col min="10" max="10" width="7.6328125" customWidth="1"/>
    <col min="11" max="12" width="8.36328125" customWidth="1"/>
    <col min="13" max="13" width="7.6328125" customWidth="1"/>
    <col min="14" max="15" width="8.36328125" customWidth="1"/>
    <col min="16" max="16" width="7.6328125" customWidth="1"/>
    <col min="17" max="18" width="8.6328125" customWidth="1"/>
    <col min="19" max="19" width="7.6328125" customWidth="1"/>
  </cols>
  <sheetData>
    <row r="1" spans="1:19" s="3" customFormat="1" ht="15.5" x14ac:dyDescent="0.35">
      <c r="A1" s="26" t="s">
        <v>89</v>
      </c>
      <c r="B1" s="27"/>
      <c r="C1" s="27"/>
      <c r="D1" s="27"/>
      <c r="E1" s="27"/>
      <c r="F1" s="27"/>
      <c r="G1" s="27"/>
      <c r="H1" s="27"/>
      <c r="I1" s="27"/>
      <c r="J1" s="27"/>
    </row>
    <row r="2" spans="1:19" s="3" customFormat="1" ht="15.5" x14ac:dyDescent="0.35">
      <c r="A2" s="26" t="s">
        <v>95</v>
      </c>
      <c r="B2" s="27"/>
      <c r="C2" s="27"/>
      <c r="D2" s="27"/>
      <c r="E2" s="27"/>
      <c r="F2" s="27"/>
      <c r="G2" s="27"/>
      <c r="H2" s="27"/>
      <c r="I2" s="27"/>
      <c r="J2" s="27"/>
    </row>
    <row r="3" spans="1:19" ht="12.75" customHeight="1" x14ac:dyDescent="0.25"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ht="12.75" customHeight="1" x14ac:dyDescent="0.3">
      <c r="B4" s="22" t="s">
        <v>9</v>
      </c>
      <c r="C4" s="19"/>
      <c r="D4" s="20"/>
      <c r="E4" s="22" t="s">
        <v>5</v>
      </c>
      <c r="F4" s="19"/>
      <c r="G4" s="20"/>
      <c r="H4" s="23" t="s">
        <v>21</v>
      </c>
      <c r="I4" s="19"/>
      <c r="J4" s="20"/>
      <c r="K4" s="22" t="s">
        <v>4</v>
      </c>
      <c r="L4" s="19"/>
      <c r="M4" s="20"/>
      <c r="N4" s="22" t="s">
        <v>6</v>
      </c>
      <c r="O4" s="19"/>
      <c r="P4" s="20"/>
      <c r="Q4" s="22" t="s">
        <v>20</v>
      </c>
      <c r="R4" s="19"/>
      <c r="S4" s="20"/>
    </row>
    <row r="5" spans="1:19" ht="12.75" customHeight="1" x14ac:dyDescent="0.25">
      <c r="B5" s="13" t="s">
        <v>16</v>
      </c>
      <c r="C5" s="14" t="s">
        <v>15</v>
      </c>
      <c r="D5" s="15" t="s">
        <v>17</v>
      </c>
      <c r="E5" s="13" t="s">
        <v>16</v>
      </c>
      <c r="F5" s="14" t="s">
        <v>15</v>
      </c>
      <c r="G5" s="15" t="s">
        <v>17</v>
      </c>
      <c r="H5" s="13" t="s">
        <v>16</v>
      </c>
      <c r="I5" s="14" t="s">
        <v>15</v>
      </c>
      <c r="J5" s="15" t="s">
        <v>17</v>
      </c>
      <c r="K5" s="13" t="s">
        <v>16</v>
      </c>
      <c r="L5" s="14" t="s">
        <v>15</v>
      </c>
      <c r="M5" s="15" t="s">
        <v>17</v>
      </c>
      <c r="N5" s="13" t="s">
        <v>16</v>
      </c>
      <c r="O5" s="14" t="s">
        <v>15</v>
      </c>
      <c r="P5" s="15" t="s">
        <v>17</v>
      </c>
      <c r="Q5" s="13" t="s">
        <v>16</v>
      </c>
      <c r="R5" s="14" t="s">
        <v>15</v>
      </c>
      <c r="S5" s="15" t="s">
        <v>17</v>
      </c>
    </row>
    <row r="6" spans="1:19" ht="12.75" customHeight="1" x14ac:dyDescent="0.25">
      <c r="A6" s="39"/>
      <c r="B6" s="16" t="s">
        <v>18</v>
      </c>
      <c r="C6" s="17" t="s">
        <v>19</v>
      </c>
      <c r="D6" s="18" t="s">
        <v>16</v>
      </c>
      <c r="E6" s="16" t="s">
        <v>18</v>
      </c>
      <c r="F6" s="17" t="s">
        <v>19</v>
      </c>
      <c r="G6" s="18" t="s">
        <v>16</v>
      </c>
      <c r="H6" s="16" t="s">
        <v>18</v>
      </c>
      <c r="I6" s="17" t="s">
        <v>19</v>
      </c>
      <c r="J6" s="18" t="s">
        <v>16</v>
      </c>
      <c r="K6" s="16" t="s">
        <v>18</v>
      </c>
      <c r="L6" s="17" t="s">
        <v>19</v>
      </c>
      <c r="M6" s="18" t="s">
        <v>16</v>
      </c>
      <c r="N6" s="16" t="s">
        <v>18</v>
      </c>
      <c r="O6" s="17" t="s">
        <v>19</v>
      </c>
      <c r="P6" s="18" t="s">
        <v>16</v>
      </c>
      <c r="Q6" s="16" t="s">
        <v>18</v>
      </c>
      <c r="R6" s="17" t="s">
        <v>19</v>
      </c>
      <c r="S6" s="18" t="s">
        <v>16</v>
      </c>
    </row>
    <row r="7" spans="1:19" ht="12.75" customHeight="1" x14ac:dyDescent="0.3">
      <c r="A7" s="88" t="s">
        <v>33</v>
      </c>
      <c r="B7" s="112"/>
      <c r="C7" s="113"/>
      <c r="D7" s="114"/>
      <c r="E7" s="117"/>
      <c r="F7" s="118"/>
      <c r="G7" s="119"/>
      <c r="H7" s="121"/>
      <c r="I7" s="122"/>
      <c r="J7" s="114"/>
      <c r="K7" s="71"/>
      <c r="L7" s="105"/>
      <c r="M7" s="124"/>
      <c r="N7" s="71"/>
      <c r="O7" s="122"/>
      <c r="P7" s="119"/>
      <c r="Q7" s="71"/>
      <c r="R7" s="122"/>
      <c r="S7" s="119"/>
    </row>
    <row r="8" spans="1:19" ht="12.75" customHeight="1" x14ac:dyDescent="0.3">
      <c r="A8" s="132" t="s">
        <v>60</v>
      </c>
      <c r="B8" s="8"/>
      <c r="C8" s="5"/>
      <c r="D8" s="30"/>
      <c r="E8" s="8"/>
      <c r="F8" s="5"/>
      <c r="G8" s="30"/>
      <c r="H8" s="8"/>
      <c r="I8" s="5"/>
      <c r="J8" s="30"/>
      <c r="K8" s="8"/>
      <c r="L8" s="5"/>
      <c r="M8" s="139"/>
      <c r="N8" s="8"/>
      <c r="O8" s="5"/>
      <c r="P8" s="31"/>
      <c r="Q8" s="8"/>
      <c r="R8" s="5"/>
      <c r="S8" s="31"/>
    </row>
    <row r="9" spans="1:19" ht="12.75" customHeight="1" x14ac:dyDescent="0.25">
      <c r="A9" s="90" t="s">
        <v>2</v>
      </c>
      <c r="B9" s="8">
        <v>61.556912538180178</v>
      </c>
      <c r="C9" s="5">
        <v>260.55051459115703</v>
      </c>
      <c r="D9" s="31">
        <f>IF(C9&lt;&gt;0,B9/C9,0)</f>
        <v>0.23625711365326696</v>
      </c>
      <c r="E9" s="8">
        <v>0</v>
      </c>
      <c r="F9" s="5">
        <v>0</v>
      </c>
      <c r="G9" s="31">
        <f>IF(F9&lt;&gt;0,E9/F9,0)</f>
        <v>0</v>
      </c>
      <c r="H9" s="8">
        <v>4.8929719565377638</v>
      </c>
      <c r="I9" s="5">
        <v>29.045334603979857</v>
      </c>
      <c r="J9" s="31">
        <f>IF(I9&lt;&gt;0,H9/I9,0)</f>
        <v>0.16845982403891185</v>
      </c>
      <c r="K9" s="8">
        <v>800.19871021508686</v>
      </c>
      <c r="L9" s="5">
        <v>3396.9283830187678</v>
      </c>
      <c r="M9" s="31">
        <f>IF(L9&lt;&gt;0,K9/L9,0)</f>
        <v>0.23556537553610998</v>
      </c>
      <c r="N9" s="8">
        <v>120.48306184345847</v>
      </c>
      <c r="O9" s="5">
        <v>686.78986664374463</v>
      </c>
      <c r="P9" s="31">
        <f>IF(O9&lt;&gt;0,N9/O9,0)</f>
        <v>0.17542929459958981</v>
      </c>
      <c r="Q9" s="8">
        <f t="shared" ref="Q9:R11" si="0">SUM(B9,E9,H9,K9,N9)</f>
        <v>987.13165655326327</v>
      </c>
      <c r="R9" s="5">
        <f t="shared" si="0"/>
        <v>4373.3140988576497</v>
      </c>
      <c r="S9" s="31">
        <f>IF(R9&lt;&gt;0,Q9/R9,0)</f>
        <v>0.22571707273692307</v>
      </c>
    </row>
    <row r="10" spans="1:19" ht="12.75" customHeight="1" x14ac:dyDescent="0.25">
      <c r="A10" s="90" t="s">
        <v>64</v>
      </c>
      <c r="B10" s="8">
        <v>243.99135564316467</v>
      </c>
      <c r="C10" s="5">
        <v>260.55051459115697</v>
      </c>
      <c r="D10" s="31">
        <f>IF(C10&lt;&gt;0,B10/C10,0)</f>
        <v>0.93644549513181308</v>
      </c>
      <c r="E10" s="8">
        <v>0</v>
      </c>
      <c r="F10" s="5">
        <v>0</v>
      </c>
      <c r="G10" s="31">
        <f>IF(F10&lt;&gt;0,E10/F10,0)</f>
        <v>0</v>
      </c>
      <c r="H10" s="8">
        <v>29.424679584057195</v>
      </c>
      <c r="I10" s="5">
        <v>29.045334603979867</v>
      </c>
      <c r="J10" s="31">
        <f>IF(I10&lt;&gt;0,H10/I10,0)</f>
        <v>1.0130604444827207</v>
      </c>
      <c r="K10" s="8">
        <v>3569.0234359148089</v>
      </c>
      <c r="L10" s="5">
        <v>3396.9283830187678</v>
      </c>
      <c r="M10" s="31">
        <f>IF(L10&lt;&gt;0,K10/L10,0)</f>
        <v>1.0506619608927712</v>
      </c>
      <c r="N10" s="8">
        <v>643.14127672071334</v>
      </c>
      <c r="O10" s="5">
        <v>686.78986664374463</v>
      </c>
      <c r="P10" s="31">
        <f>IF(O10&lt;&gt;0,N10/O10,0)</f>
        <v>0.93644549513181308</v>
      </c>
      <c r="Q10" s="8">
        <f t="shared" si="0"/>
        <v>4485.5807478627439</v>
      </c>
      <c r="R10" s="5">
        <f t="shared" si="0"/>
        <v>4373.3140988576497</v>
      </c>
      <c r="S10" s="31">
        <f>IF(R10&lt;&gt;0,Q10/R10,0)</f>
        <v>1.0256708405724664</v>
      </c>
    </row>
    <row r="11" spans="1:19" ht="12.75" customHeight="1" x14ac:dyDescent="0.25">
      <c r="A11" s="90" t="s">
        <v>65</v>
      </c>
      <c r="B11" s="8">
        <v>0</v>
      </c>
      <c r="C11" s="5">
        <v>0</v>
      </c>
      <c r="D11" s="31">
        <f>IF(C11&lt;&gt;0,B11/C11,0)</f>
        <v>0</v>
      </c>
      <c r="E11" s="8">
        <v>0</v>
      </c>
      <c r="F11" s="5">
        <v>0</v>
      </c>
      <c r="G11" s="31">
        <f>IF(F11&lt;&gt;0,E11/F11,0)</f>
        <v>0</v>
      </c>
      <c r="H11" s="8">
        <v>5.7241737034059854</v>
      </c>
      <c r="I11" s="5">
        <v>25.386880499336293</v>
      </c>
      <c r="J11" s="31">
        <f>IF(I11&lt;&gt;0,H11/I11,0)</f>
        <v>0.22547763217917366</v>
      </c>
      <c r="K11" s="8">
        <v>624.61058389830168</v>
      </c>
      <c r="L11" s="5">
        <v>2770.166503265214</v>
      </c>
      <c r="M11" s="31">
        <f>IF(L11&lt;&gt;0,K11/L11,0)</f>
        <v>0.22547763217917369</v>
      </c>
      <c r="N11" s="8">
        <v>0</v>
      </c>
      <c r="O11" s="5">
        <v>0</v>
      </c>
      <c r="P11" s="31">
        <f>IF(O11&lt;&gt;0,N11/O11,0)</f>
        <v>0</v>
      </c>
      <c r="Q11" s="8">
        <f t="shared" si="0"/>
        <v>630.33475760170768</v>
      </c>
      <c r="R11" s="5">
        <f t="shared" si="0"/>
        <v>2795.5533837645503</v>
      </c>
      <c r="S11" s="31">
        <f>IF(R11&lt;&gt;0,Q11/R11,0)</f>
        <v>0.22547763217917369</v>
      </c>
    </row>
    <row r="12" spans="1:19" ht="12.75" customHeight="1" x14ac:dyDescent="0.25">
      <c r="A12" s="90" t="s">
        <v>55</v>
      </c>
      <c r="B12" s="8">
        <f>SUM(B9:B11)</f>
        <v>305.54826818134484</v>
      </c>
      <c r="C12" s="5">
        <f>C9</f>
        <v>260.55051459115703</v>
      </c>
      <c r="D12" s="31">
        <f>IF(C12&lt;&gt;0,B12/C12,0)</f>
        <v>1.1727026087850798</v>
      </c>
      <c r="E12" s="8">
        <f>SUM(E9:E11)</f>
        <v>0</v>
      </c>
      <c r="F12" s="5">
        <f>F9</f>
        <v>0</v>
      </c>
      <c r="G12" s="31">
        <f>IF(F12&lt;&gt;0,E12/F12,0)</f>
        <v>0</v>
      </c>
      <c r="H12" s="8">
        <f>SUM(H9:H11)</f>
        <v>40.041825244000947</v>
      </c>
      <c r="I12" s="5">
        <f>I9</f>
        <v>29.045334603979857</v>
      </c>
      <c r="J12" s="31">
        <f>IF(I12&lt;&gt;0,H12/I12,0)</f>
        <v>1.3785974852744278</v>
      </c>
      <c r="K12" s="8">
        <f>SUM(K9:K11)</f>
        <v>4993.8327300281981</v>
      </c>
      <c r="L12" s="5">
        <f>L9</f>
        <v>3396.9283830187678</v>
      </c>
      <c r="M12" s="31">
        <f>IF(L12&lt;&gt;0,K12/L12,0)</f>
        <v>1.4701024475500717</v>
      </c>
      <c r="N12" s="8">
        <f>SUM(N9:N11)</f>
        <v>763.62433856417181</v>
      </c>
      <c r="O12" s="5">
        <f>O9</f>
        <v>686.78986664374463</v>
      </c>
      <c r="P12" s="31">
        <f>IF(O12&lt;&gt;0,N12/O12,0)</f>
        <v>1.111874789731403</v>
      </c>
      <c r="Q12" s="8">
        <f>SUM(Q9:Q11)</f>
        <v>6103.047162017715</v>
      </c>
      <c r="R12" s="5">
        <f>R9</f>
        <v>4373.3140988576497</v>
      </c>
      <c r="S12" s="31">
        <f>IF(R12&lt;&gt;0,Q12/R12,0)</f>
        <v>1.3955199704525882</v>
      </c>
    </row>
    <row r="13" spans="1:19" ht="12.75" customHeight="1" x14ac:dyDescent="0.25">
      <c r="A13" s="90"/>
      <c r="B13" s="8"/>
      <c r="D13" s="30"/>
      <c r="E13" s="8"/>
      <c r="G13" s="30"/>
      <c r="H13" s="8"/>
      <c r="J13" s="30"/>
      <c r="K13" s="8"/>
      <c r="M13" s="30"/>
      <c r="N13" s="8"/>
      <c r="P13" s="30"/>
      <c r="Q13" s="8"/>
      <c r="R13" s="5"/>
      <c r="S13" s="30"/>
    </row>
    <row r="14" spans="1:19" ht="12.75" customHeight="1" x14ac:dyDescent="0.3">
      <c r="A14" s="132" t="s">
        <v>61</v>
      </c>
      <c r="B14" s="8"/>
      <c r="D14" s="30"/>
      <c r="E14" s="8"/>
      <c r="G14" s="30"/>
      <c r="H14" s="8"/>
      <c r="J14" s="30"/>
      <c r="K14" s="8"/>
      <c r="M14" s="30"/>
      <c r="N14" s="8"/>
      <c r="P14" s="30"/>
      <c r="Q14" s="8"/>
      <c r="R14" s="5"/>
      <c r="S14" s="30"/>
    </row>
    <row r="15" spans="1:19" ht="12.75" customHeight="1" x14ac:dyDescent="0.25">
      <c r="A15" s="90" t="s">
        <v>2</v>
      </c>
      <c r="B15" s="8">
        <v>26.963362708483487</v>
      </c>
      <c r="C15" s="5">
        <v>233.59728398938913</v>
      </c>
      <c r="D15" s="31">
        <f>IF(C15&lt;&gt;0,B15/C15,0)</f>
        <v>0.11542669609852256</v>
      </c>
      <c r="E15" s="8">
        <v>0</v>
      </c>
      <c r="F15" s="5">
        <v>0</v>
      </c>
      <c r="G15" s="31">
        <f>IF(F15&lt;&gt;0,E15/F15,0)</f>
        <v>0</v>
      </c>
      <c r="H15" s="8">
        <v>56.269136796794122</v>
      </c>
      <c r="I15" s="5">
        <v>184.60610235282803</v>
      </c>
      <c r="J15" s="31">
        <f>IF(I15&lt;&gt;0,H15/I15,0)</f>
        <v>0.3048064829907402</v>
      </c>
      <c r="K15" s="8">
        <v>0</v>
      </c>
      <c r="L15" s="5">
        <v>0</v>
      </c>
      <c r="M15" s="31">
        <f>IF(L15&lt;&gt;0,K15/L15,0)</f>
        <v>0</v>
      </c>
      <c r="N15" s="8">
        <v>18.243233522306777</v>
      </c>
      <c r="O15" s="5">
        <v>182.58249895430617</v>
      </c>
      <c r="P15" s="31">
        <f>IF(O15&lt;&gt;0,N15/O15,0)</f>
        <v>9.9917755681898091E-2</v>
      </c>
      <c r="Q15" s="8">
        <f t="shared" ref="Q15:R17" si="1">SUM(B15,E15,H15,K15,N15)</f>
        <v>101.4757330275844</v>
      </c>
      <c r="R15" s="5">
        <f t="shared" si="1"/>
        <v>600.78588529652336</v>
      </c>
      <c r="S15" s="31">
        <f>IF(R15&lt;&gt;0,Q15/R15,0)</f>
        <v>0.16890498846773028</v>
      </c>
    </row>
    <row r="16" spans="1:19" ht="12.75" customHeight="1" x14ac:dyDescent="0.25">
      <c r="A16" s="90" t="s">
        <v>3</v>
      </c>
      <c r="B16" s="8">
        <v>109.41749293838218</v>
      </c>
      <c r="C16" s="5">
        <v>233.59728398938913</v>
      </c>
      <c r="D16" s="31">
        <f>IF(C16&lt;&gt;0,B16/C16,0)</f>
        <v>0.46840224796172003</v>
      </c>
      <c r="E16" s="8">
        <v>0</v>
      </c>
      <c r="F16" s="5">
        <v>0</v>
      </c>
      <c r="G16" s="31">
        <f>IF(F16&lt;&gt;0,E16/F16,0)</f>
        <v>0</v>
      </c>
      <c r="H16" s="8">
        <v>57.909199563407952</v>
      </c>
      <c r="I16" s="5">
        <v>184.60610235282803</v>
      </c>
      <c r="J16" s="31">
        <f>IF(I16&lt;&gt;0,H16/I16,0)</f>
        <v>0.31369060299387674</v>
      </c>
      <c r="K16" s="8">
        <v>0</v>
      </c>
      <c r="L16" s="5">
        <v>0</v>
      </c>
      <c r="M16" s="31">
        <f>IF(L16&lt;&gt;0,K16/L16,0)</f>
        <v>0</v>
      </c>
      <c r="N16" s="8">
        <v>85.522052948665447</v>
      </c>
      <c r="O16" s="5">
        <v>182.58249895430617</v>
      </c>
      <c r="P16" s="31">
        <f>IF(O16&lt;&gt;0,N16/O16,0)</f>
        <v>0.46840224796172025</v>
      </c>
      <c r="Q16" s="8">
        <f t="shared" si="1"/>
        <v>252.8487454504556</v>
      </c>
      <c r="R16" s="5">
        <f t="shared" si="1"/>
        <v>600.78588529652336</v>
      </c>
      <c r="S16" s="31">
        <f>IF(R16&lt;&gt;0,Q16/R16,0)</f>
        <v>0.42086332525215664</v>
      </c>
    </row>
    <row r="17" spans="1:19" ht="12.75" customHeight="1" x14ac:dyDescent="0.25">
      <c r="A17" s="90" t="s">
        <v>66</v>
      </c>
      <c r="B17" s="8">
        <v>0</v>
      </c>
      <c r="C17" s="5">
        <v>0</v>
      </c>
      <c r="D17" s="31">
        <f>IF(C17&lt;&gt;0,B17/C17,0)</f>
        <v>0</v>
      </c>
      <c r="E17" s="8">
        <v>0</v>
      </c>
      <c r="F17" s="5">
        <v>0</v>
      </c>
      <c r="G17" s="31">
        <f>IF(F17&lt;&gt;0,E17/F17,0)</f>
        <v>0</v>
      </c>
      <c r="H17" s="8">
        <v>76.610313068409468</v>
      </c>
      <c r="I17" s="5">
        <v>184.60610235282803</v>
      </c>
      <c r="J17" s="31">
        <f>IF(I17&lt;&gt;0,H17/I17,0)</f>
        <v>0.41499339454114126</v>
      </c>
      <c r="K17" s="8">
        <v>0</v>
      </c>
      <c r="L17" s="5">
        <v>0</v>
      </c>
      <c r="M17" s="31">
        <f>IF(L17&lt;&gt;0,K17/L17,0)</f>
        <v>0</v>
      </c>
      <c r="N17" s="8">
        <v>0</v>
      </c>
      <c r="O17" s="5">
        <v>0</v>
      </c>
      <c r="P17" s="31">
        <f>IF(O17&lt;&gt;0,N17/O17,0)</f>
        <v>0</v>
      </c>
      <c r="Q17" s="8">
        <f t="shared" si="1"/>
        <v>76.610313068409468</v>
      </c>
      <c r="R17" s="5">
        <f t="shared" si="1"/>
        <v>184.60610235282803</v>
      </c>
      <c r="S17" s="31">
        <f>IF(R17&lt;&gt;0,Q17/R17,0)</f>
        <v>0.41499339454114126</v>
      </c>
    </row>
    <row r="18" spans="1:19" ht="12.75" customHeight="1" x14ac:dyDescent="0.25">
      <c r="A18" s="90" t="s">
        <v>55</v>
      </c>
      <c r="B18" s="8">
        <f>SUM(B15:B17)</f>
        <v>136.38085564686565</v>
      </c>
      <c r="C18" s="5">
        <f>C15</f>
        <v>233.59728398938913</v>
      </c>
      <c r="D18" s="31">
        <f>IF(C18&lt;&gt;0,B18/C18,0)</f>
        <v>0.58382894406024255</v>
      </c>
      <c r="E18" s="8">
        <f>SUM(E15:E17)</f>
        <v>0</v>
      </c>
      <c r="F18" s="5">
        <f>F15</f>
        <v>0</v>
      </c>
      <c r="G18" s="31">
        <f>IF(F18&lt;&gt;0,E18/F18,0)</f>
        <v>0</v>
      </c>
      <c r="H18" s="8">
        <f>SUM(H15:H17)</f>
        <v>190.78864942861156</v>
      </c>
      <c r="I18" s="5">
        <f>I15</f>
        <v>184.60610235282803</v>
      </c>
      <c r="J18" s="31">
        <f>IF(I18&lt;&gt;0,H18/I18,0)</f>
        <v>1.0334904805257583</v>
      </c>
      <c r="K18" s="8">
        <f>SUM(K15:K17)</f>
        <v>0</v>
      </c>
      <c r="L18" s="5">
        <f>L15</f>
        <v>0</v>
      </c>
      <c r="M18" s="31">
        <f>IF(L18&lt;&gt;0,K18/L18,0)</f>
        <v>0</v>
      </c>
      <c r="N18" s="8">
        <f>SUM(N15:N17)</f>
        <v>103.76528647097223</v>
      </c>
      <c r="O18" s="5">
        <f>O15</f>
        <v>182.58249895430617</v>
      </c>
      <c r="P18" s="31">
        <f>IF(O18&lt;&gt;0,N18/O18,0)</f>
        <v>0.56832000364361834</v>
      </c>
      <c r="Q18" s="8">
        <f>SUM(Q15:Q17)</f>
        <v>430.93479154644945</v>
      </c>
      <c r="R18" s="5">
        <f>R15</f>
        <v>600.78588529652336</v>
      </c>
      <c r="S18" s="31">
        <f>IF(R18&lt;&gt;0,Q18/R18,0)</f>
        <v>0.71728514616111139</v>
      </c>
    </row>
    <row r="19" spans="1:19" ht="12.75" customHeight="1" x14ac:dyDescent="0.25">
      <c r="A19" s="90"/>
      <c r="B19" s="8"/>
      <c r="C19" s="5"/>
      <c r="D19" s="30"/>
      <c r="E19" s="8"/>
      <c r="F19" s="5"/>
      <c r="G19" s="30"/>
      <c r="H19" s="8"/>
      <c r="I19" s="5"/>
      <c r="J19" s="30"/>
      <c r="K19" s="8"/>
      <c r="L19" s="5"/>
      <c r="M19" s="30"/>
      <c r="N19" s="8"/>
      <c r="O19" s="5"/>
      <c r="P19" s="30"/>
      <c r="Q19" s="8"/>
      <c r="R19" s="5"/>
      <c r="S19" s="30"/>
    </row>
    <row r="20" spans="1:19" ht="12.75" customHeight="1" x14ac:dyDescent="0.3">
      <c r="A20" s="133" t="s">
        <v>69</v>
      </c>
      <c r="B20" s="8"/>
      <c r="C20" s="5"/>
      <c r="D20" s="30"/>
      <c r="E20" s="8"/>
      <c r="F20" s="5"/>
      <c r="G20" s="30"/>
      <c r="H20" s="8"/>
      <c r="I20" s="5"/>
      <c r="J20" s="30"/>
      <c r="K20" s="8"/>
      <c r="L20" s="5"/>
      <c r="M20" s="30"/>
      <c r="N20" s="8"/>
      <c r="O20" s="5"/>
      <c r="P20" s="30"/>
      <c r="Q20" s="8"/>
      <c r="R20" s="5"/>
      <c r="S20" s="30"/>
    </row>
    <row r="21" spans="1:19" ht="12.75" customHeight="1" x14ac:dyDescent="0.25">
      <c r="A21" s="110" t="s">
        <v>62</v>
      </c>
      <c r="B21" s="8">
        <v>8094.5790290271125</v>
      </c>
      <c r="C21" s="5">
        <v>494.14779858054612</v>
      </c>
      <c r="D21" s="31">
        <f>IF(C21&lt;&gt;0,B21/C21,0)</f>
        <v>16.380886553130512</v>
      </c>
      <c r="E21" s="8">
        <v>0</v>
      </c>
      <c r="F21" s="5">
        <v>0</v>
      </c>
      <c r="G21" s="31">
        <f>IF(F21&lt;&gt;0,E21/F21,0)</f>
        <v>0</v>
      </c>
      <c r="H21" s="8">
        <v>3499.7999507027862</v>
      </c>
      <c r="I21" s="5">
        <v>213.65143695680791</v>
      </c>
      <c r="J21" s="31">
        <f>IF(I21&lt;&gt;0,H21/I21,0)</f>
        <v>16.380886553130512</v>
      </c>
      <c r="K21" s="8">
        <v>55644.698471339507</v>
      </c>
      <c r="L21" s="5">
        <v>3396.9283830187678</v>
      </c>
      <c r="M21" s="31">
        <f>IF(L21&lt;&gt;0,K21/L21,0)</f>
        <v>16.380886553130512</v>
      </c>
      <c r="N21" s="8">
        <v>14241.090093288374</v>
      </c>
      <c r="O21" s="5">
        <v>869.37236559805081</v>
      </c>
      <c r="P21" s="31">
        <f>IF(O21&lt;&gt;0,N21/O21,0)</f>
        <v>16.380886553130512</v>
      </c>
      <c r="Q21" s="8">
        <f>SUM(B21,E21,H21,K21,N21)</f>
        <v>81480.16754435777</v>
      </c>
      <c r="R21" s="5">
        <f>SUM(C21,F21,I21,L21,O21)</f>
        <v>4974.0999841541734</v>
      </c>
      <c r="S21" s="31">
        <f>IF(R21&lt;&gt;0,Q21/R21,0)</f>
        <v>16.380886553130509</v>
      </c>
    </row>
    <row r="22" spans="1:19" ht="12.75" customHeight="1" x14ac:dyDescent="0.25">
      <c r="A22" s="110" t="s">
        <v>70</v>
      </c>
      <c r="B22" s="8">
        <v>0</v>
      </c>
      <c r="C22" s="5">
        <v>0</v>
      </c>
      <c r="D22" s="31">
        <f>IF(C22&lt;&gt;0,B22/C22,0)</f>
        <v>0</v>
      </c>
      <c r="E22" s="8">
        <v>0</v>
      </c>
      <c r="F22" s="5">
        <v>0</v>
      </c>
      <c r="G22" s="31">
        <f>IF(F22&lt;&gt;0,E22/F22,0)</f>
        <v>0</v>
      </c>
      <c r="H22" s="8">
        <v>853.96535239202194</v>
      </c>
      <c r="I22" s="5">
        <v>209.99298285216429</v>
      </c>
      <c r="J22" s="31">
        <f>IF(I22&lt;&gt;0,H22/I22,0)</f>
        <v>4.0666375647095609</v>
      </c>
      <c r="K22" s="8">
        <v>10848.560922538745</v>
      </c>
      <c r="L22" s="5">
        <v>2770.1665032652136</v>
      </c>
      <c r="M22" s="31">
        <f>IF(L22&lt;&gt;0,K22/L22,0)</f>
        <v>3.9162125849660931</v>
      </c>
      <c r="N22" s="8">
        <v>0</v>
      </c>
      <c r="O22" s="5">
        <v>0</v>
      </c>
      <c r="P22" s="31">
        <f>IF(O22&lt;&gt;0,N22/O22,0)</f>
        <v>0</v>
      </c>
      <c r="Q22" s="8">
        <f>SUM(B22,E22,H22,K22,N22)</f>
        <v>11702.526274930768</v>
      </c>
      <c r="R22" s="5">
        <f>SUM(C22,F22,I22,L22,O22)</f>
        <v>2980.159486117378</v>
      </c>
      <c r="S22" s="31">
        <f>IF(R22&lt;&gt;0,Q22/R22,0)</f>
        <v>3.9268120815161791</v>
      </c>
    </row>
    <row r="23" spans="1:19" ht="12.75" customHeight="1" x14ac:dyDescent="0.25">
      <c r="A23" s="90" t="s">
        <v>55</v>
      </c>
      <c r="B23" s="8">
        <f>SUM(B21:B22)</f>
        <v>8094.5790290271125</v>
      </c>
      <c r="C23" s="5">
        <f>C21</f>
        <v>494.14779858054612</v>
      </c>
      <c r="D23" s="31">
        <f>IF(C23&lt;&gt;0,B23/C23,0)</f>
        <v>16.380886553130512</v>
      </c>
      <c r="E23" s="8">
        <f>SUM(E21:E22)</f>
        <v>0</v>
      </c>
      <c r="F23" s="5">
        <f>F21</f>
        <v>0</v>
      </c>
      <c r="G23" s="31">
        <f>IF(F23&lt;&gt;0,E23/F23,0)</f>
        <v>0</v>
      </c>
      <c r="H23" s="8">
        <f>SUM(H21:H22)</f>
        <v>4353.7653030948077</v>
      </c>
      <c r="I23" s="5">
        <f>I21</f>
        <v>213.65143695680791</v>
      </c>
      <c r="J23" s="31">
        <f>IF(I23&lt;&gt;0,H23/I23,0)</f>
        <v>20.37788916895968</v>
      </c>
      <c r="K23" s="8">
        <f>SUM(K21:K22)</f>
        <v>66493.259393878252</v>
      </c>
      <c r="L23" s="5">
        <f>L21</f>
        <v>3396.9283830187678</v>
      </c>
      <c r="M23" s="31">
        <f>IF(L23&lt;&gt;0,K23/L23,0)</f>
        <v>19.574524952094311</v>
      </c>
      <c r="N23" s="8">
        <f>SUM(N21:N22)</f>
        <v>14241.090093288374</v>
      </c>
      <c r="O23" s="5">
        <f>O21</f>
        <v>869.37236559805081</v>
      </c>
      <c r="P23" s="31">
        <f>IF(O23&lt;&gt;0,N23/O23,0)</f>
        <v>16.380886553130512</v>
      </c>
      <c r="Q23" s="8">
        <f>SUM(Q21:Q22)</f>
        <v>93182.693819288543</v>
      </c>
      <c r="R23" s="5">
        <f>R21</f>
        <v>4974.0999841541734</v>
      </c>
      <c r="S23" s="31">
        <f>IF(R23&lt;&gt;0,Q23/R23,0)</f>
        <v>18.733578761210588</v>
      </c>
    </row>
    <row r="24" spans="1:19" ht="12.75" customHeight="1" x14ac:dyDescent="0.25">
      <c r="A24" s="130"/>
      <c r="B24" s="32"/>
      <c r="C24" s="33"/>
      <c r="D24" s="39"/>
      <c r="E24" s="32"/>
      <c r="F24" s="33"/>
      <c r="G24" s="39"/>
      <c r="H24" s="32"/>
      <c r="I24" s="33"/>
      <c r="J24" s="39"/>
      <c r="K24" s="32"/>
      <c r="L24" s="33"/>
      <c r="M24" s="39"/>
      <c r="N24" s="32"/>
      <c r="O24" s="33"/>
      <c r="P24" s="39"/>
      <c r="Q24" s="127"/>
      <c r="R24" s="12"/>
      <c r="S24" s="39"/>
    </row>
    <row r="25" spans="1:19" ht="12.75" customHeight="1" x14ac:dyDescent="0.3">
      <c r="A25" s="64" t="s">
        <v>51</v>
      </c>
      <c r="B25" s="9">
        <f>SUM(B12,B18,B23)</f>
        <v>8536.5081528553237</v>
      </c>
      <c r="C25" s="5">
        <f>C21</f>
        <v>494.14779858054612</v>
      </c>
      <c r="D25" s="10">
        <f>IF(C25&lt;&gt;0,B25/C25,0)</f>
        <v>17.275212350184887</v>
      </c>
      <c r="E25" s="9">
        <f>SUM(E12,E18,E23)</f>
        <v>0</v>
      </c>
      <c r="F25" s="5">
        <f>F21</f>
        <v>0</v>
      </c>
      <c r="G25" s="10">
        <f>IF(F25&lt;&gt;0,E25/F25,0)</f>
        <v>0</v>
      </c>
      <c r="H25" s="9">
        <f>SUM(H12,H18,H23)</f>
        <v>4584.5957777674203</v>
      </c>
      <c r="I25" s="5">
        <f>I21</f>
        <v>213.65143695680791</v>
      </c>
      <c r="J25" s="10">
        <f>IF(I25&lt;&gt;0,H25/I25,0)</f>
        <v>21.458296012744576</v>
      </c>
      <c r="K25" s="9">
        <f>SUM(K12,K18,K23)</f>
        <v>71487.092123906448</v>
      </c>
      <c r="L25" s="5">
        <f>L21</f>
        <v>3396.9283830187678</v>
      </c>
      <c r="M25" s="10">
        <f>IF(L25&lt;&gt;0,K25/L25,0)</f>
        <v>21.044627399644384</v>
      </c>
      <c r="N25" s="9">
        <f>SUM(N12,N18,N23)</f>
        <v>15108.479718323519</v>
      </c>
      <c r="O25" s="5">
        <f>O21</f>
        <v>869.37236559805081</v>
      </c>
      <c r="P25" s="10">
        <f>IF(O25&lt;&gt;0,N25/O25,0)</f>
        <v>17.378605895679961</v>
      </c>
      <c r="Q25" s="9">
        <f>SUM(Q12,Q18,Q23)</f>
        <v>99716.675772852701</v>
      </c>
      <c r="R25" s="5">
        <f>R21</f>
        <v>4974.0999841541734</v>
      </c>
      <c r="S25" s="10">
        <f>IF(R25&lt;&gt;0,Q25/R25,0)</f>
        <v>20.047179608475268</v>
      </c>
    </row>
    <row r="26" spans="1:19" ht="12.75" customHeight="1" x14ac:dyDescent="0.25">
      <c r="A26" s="63"/>
      <c r="B26" s="5"/>
      <c r="C26" s="48"/>
      <c r="D26" s="49"/>
      <c r="E26" s="48"/>
      <c r="H26" s="48"/>
      <c r="J26" s="49"/>
      <c r="K26" s="48"/>
      <c r="L26" s="48"/>
      <c r="N26" s="48"/>
    </row>
    <row r="27" spans="1:19" ht="12.75" customHeight="1" x14ac:dyDescent="0.25">
      <c r="A27" s="63"/>
      <c r="B27" s="5"/>
      <c r="C27" s="48"/>
      <c r="D27" s="49"/>
      <c r="E27" s="48"/>
      <c r="H27" s="48"/>
      <c r="J27" s="49"/>
      <c r="K27" s="48"/>
      <c r="L27" s="48"/>
      <c r="N27" s="48"/>
      <c r="P27" s="2" t="s">
        <v>77</v>
      </c>
      <c r="Q27" s="136">
        <f>Q25-SUM(Q11,Q17,Q22)</f>
        <v>87307.204427251811</v>
      </c>
      <c r="R27" s="137">
        <f>R25</f>
        <v>4974.0999841541734</v>
      </c>
      <c r="S27" s="138">
        <f>IF(R27&lt;&gt;0,Q27/R27,0)</f>
        <v>17.552362177154357</v>
      </c>
    </row>
    <row r="28" spans="1:19" ht="12.75" hidden="1" customHeight="1" x14ac:dyDescent="0.25">
      <c r="A28" s="63"/>
      <c r="B28" s="5"/>
      <c r="C28" s="48"/>
      <c r="D28" s="49"/>
      <c r="E28" s="48"/>
      <c r="H28" s="48"/>
      <c r="J28" s="49"/>
      <c r="K28" s="48"/>
      <c r="L28" s="48"/>
      <c r="N28" s="48"/>
    </row>
    <row r="29" spans="1:19" ht="12.75" hidden="1" customHeight="1" x14ac:dyDescent="0.25">
      <c r="A29" s="66" t="s">
        <v>26</v>
      </c>
      <c r="B29" s="7">
        <v>0</v>
      </c>
      <c r="C29" s="7">
        <v>0</v>
      </c>
      <c r="D29" s="61"/>
      <c r="E29" s="7">
        <v>0</v>
      </c>
      <c r="F29" s="7">
        <v>0</v>
      </c>
      <c r="G29" s="61"/>
      <c r="H29" s="7">
        <v>0</v>
      </c>
      <c r="I29" s="7">
        <v>0</v>
      </c>
      <c r="J29" s="62"/>
      <c r="K29" s="7">
        <v>0</v>
      </c>
      <c r="L29" s="7">
        <v>0</v>
      </c>
      <c r="N29" s="7">
        <v>0</v>
      </c>
      <c r="O29" s="7">
        <v>0</v>
      </c>
      <c r="Q29" s="7">
        <v>0</v>
      </c>
      <c r="R29" s="7">
        <v>0</v>
      </c>
      <c r="S29" s="62"/>
    </row>
    <row r="30" spans="1:19" ht="12.75" hidden="1" customHeight="1" x14ac:dyDescent="0.25">
      <c r="A30" s="66"/>
      <c r="B30" s="7">
        <v>0</v>
      </c>
      <c r="C30" s="7">
        <v>0</v>
      </c>
      <c r="E30" s="7">
        <v>0</v>
      </c>
      <c r="F30" s="7">
        <v>0</v>
      </c>
      <c r="H30" s="7">
        <v>0</v>
      </c>
      <c r="I30" s="7">
        <v>0</v>
      </c>
      <c r="K30" s="7">
        <v>0</v>
      </c>
      <c r="L30" s="7">
        <v>0</v>
      </c>
      <c r="N30" s="7">
        <v>0</v>
      </c>
      <c r="O30" s="7">
        <v>0</v>
      </c>
      <c r="Q30" s="7">
        <v>0</v>
      </c>
      <c r="R30" s="7">
        <v>0</v>
      </c>
      <c r="S30" s="67"/>
    </row>
    <row r="31" spans="1:19" ht="13" hidden="1" x14ac:dyDescent="0.3">
      <c r="A31" s="53"/>
      <c r="C31" s="7">
        <v>0</v>
      </c>
      <c r="D31" s="5"/>
      <c r="F31" s="7">
        <v>0</v>
      </c>
      <c r="G31" s="5"/>
      <c r="H31" s="5"/>
      <c r="I31" s="7">
        <v>0</v>
      </c>
      <c r="J31" s="5"/>
      <c r="K31" s="5"/>
      <c r="L31" s="7">
        <v>0</v>
      </c>
      <c r="M31" s="5"/>
      <c r="N31" s="5"/>
      <c r="O31" s="7">
        <v>0</v>
      </c>
      <c r="P31" s="5"/>
      <c r="Q31" s="41"/>
      <c r="R31" s="7">
        <v>0</v>
      </c>
    </row>
    <row r="32" spans="1:19" ht="13" hidden="1" x14ac:dyDescent="0.3">
      <c r="A32" s="53"/>
      <c r="B32" s="41"/>
      <c r="C32" s="7">
        <f>C12+C18-C23</f>
        <v>0</v>
      </c>
      <c r="D32" s="5"/>
      <c r="E32" s="41"/>
      <c r="F32" s="7">
        <f>F12+F18-F23</f>
        <v>0</v>
      </c>
      <c r="G32" s="5"/>
      <c r="H32" s="5"/>
      <c r="I32" s="7">
        <f>I12+I18-I23</f>
        <v>0</v>
      </c>
      <c r="J32" s="5"/>
      <c r="K32" s="5"/>
      <c r="L32" s="7">
        <f>L12+L18-L23</f>
        <v>0</v>
      </c>
      <c r="M32" s="5"/>
      <c r="N32" s="5"/>
      <c r="O32" s="7">
        <f>O12+O18-O23</f>
        <v>0</v>
      </c>
      <c r="P32" s="5"/>
      <c r="Q32" s="41"/>
      <c r="R32" s="7">
        <f>R12+R18-R23</f>
        <v>0</v>
      </c>
    </row>
    <row r="33" spans="1:18" hidden="1" x14ac:dyDescent="0.25"/>
    <row r="34" spans="1:18" hidden="1" x14ac:dyDescent="0.25">
      <c r="Q34" s="7">
        <v>0</v>
      </c>
      <c r="R34" s="7">
        <v>0</v>
      </c>
    </row>
    <row r="35" spans="1:18" hidden="1" x14ac:dyDescent="0.25">
      <c r="Q35" s="7">
        <v>0</v>
      </c>
      <c r="R35" s="7">
        <v>0</v>
      </c>
    </row>
    <row r="36" spans="1:18" hidden="1" x14ac:dyDescent="0.25">
      <c r="A36" s="2"/>
      <c r="B36" s="5"/>
      <c r="D36" s="5"/>
      <c r="E36" s="5"/>
      <c r="Q36" s="7">
        <v>0</v>
      </c>
      <c r="R36" s="7">
        <v>0</v>
      </c>
    </row>
    <row r="37" spans="1:18" ht="13" hidden="1" x14ac:dyDescent="0.3">
      <c r="A37" s="53"/>
      <c r="B37" s="5"/>
      <c r="D37" s="5"/>
      <c r="E37" s="5"/>
      <c r="Q37" s="7">
        <v>0</v>
      </c>
      <c r="R37" s="7">
        <v>0</v>
      </c>
    </row>
    <row r="38" spans="1:18" ht="13" hidden="1" x14ac:dyDescent="0.3">
      <c r="A38" s="53"/>
      <c r="B38" s="5"/>
      <c r="C38" s="5"/>
      <c r="D38" s="5"/>
      <c r="E38" s="5"/>
      <c r="F38" s="68"/>
      <c r="G38" s="5"/>
      <c r="H38" s="5"/>
      <c r="I38" s="5"/>
      <c r="J38" s="5"/>
      <c r="K38" s="5"/>
      <c r="L38" s="5"/>
      <c r="M38" s="5"/>
      <c r="N38" s="5"/>
      <c r="O38" s="5"/>
      <c r="P38" s="5"/>
      <c r="Q38" s="7">
        <v>0</v>
      </c>
      <c r="R38" s="7">
        <v>0</v>
      </c>
    </row>
    <row r="39" spans="1:18" ht="13" hidden="1" x14ac:dyDescent="0.3">
      <c r="A39" s="53"/>
      <c r="B39" s="5"/>
      <c r="C39" s="5"/>
      <c r="D39" s="5"/>
      <c r="E39" s="5"/>
      <c r="F39" s="68"/>
      <c r="G39" s="5"/>
      <c r="H39" s="5"/>
      <c r="I39" s="5"/>
      <c r="J39" s="5"/>
      <c r="K39" s="5"/>
      <c r="L39" s="5"/>
      <c r="M39" s="5"/>
      <c r="N39" s="5"/>
      <c r="O39" s="5"/>
      <c r="P39" s="5"/>
      <c r="Q39" s="7">
        <v>0</v>
      </c>
      <c r="R39" s="7">
        <v>0</v>
      </c>
    </row>
    <row r="40" spans="1:18" hidden="1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7">
        <v>0</v>
      </c>
      <c r="R40" s="7">
        <v>0</v>
      </c>
    </row>
    <row r="41" spans="1:18" hidden="1" x14ac:dyDescent="0.25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7">
        <v>0</v>
      </c>
      <c r="R41" s="7">
        <v>0</v>
      </c>
    </row>
    <row r="42" spans="1:18" hidden="1" x14ac:dyDescent="0.25">
      <c r="A42" s="65"/>
      <c r="B42" s="5"/>
      <c r="C42" s="5"/>
      <c r="D42" s="69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7">
        <v>0</v>
      </c>
      <c r="R42" s="7">
        <v>0</v>
      </c>
    </row>
    <row r="43" spans="1:18" hidden="1" x14ac:dyDescent="0.25">
      <c r="A43" s="65"/>
      <c r="B43" s="5"/>
      <c r="C43" s="5"/>
      <c r="D43" s="69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7">
        <v>0</v>
      </c>
      <c r="R43" s="7">
        <v>0</v>
      </c>
    </row>
    <row r="44" spans="1:18" x14ac:dyDescent="0.25">
      <c r="A44" s="12"/>
      <c r="B44" s="12"/>
      <c r="C44" s="12"/>
      <c r="D44" s="12"/>
      <c r="E44" s="12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8" x14ac:dyDescent="0.25">
      <c r="A45" s="3" t="s">
        <v>27</v>
      </c>
      <c r="C45" s="21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8" x14ac:dyDescent="0.25">
      <c r="A46" s="65" t="s">
        <v>76</v>
      </c>
      <c r="C46" s="21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8" x14ac:dyDescent="0.25">
      <c r="A47" s="65" t="s">
        <v>97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8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x14ac:dyDescent="0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x14ac:dyDescent="0.2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x14ac:dyDescent="0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2:16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2:16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2:16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2:16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16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16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x14ac:dyDescent="0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2:16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</sheetData>
  <phoneticPr fontId="5" type="noConversion"/>
  <printOptions horizontalCentered="1"/>
  <pageMargins left="0.75" right="0.75" top="1" bottom="1" header="0.5" footer="0.5"/>
  <pageSetup scale="69" orientation="landscape" r:id="rId1"/>
  <headerFooter alignWithMargins="0">
    <oddFooter>&amp;L&amp;F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T50"/>
  <sheetViews>
    <sheetView zoomScale="70" workbookViewId="0"/>
  </sheetViews>
  <sheetFormatPr defaultRowHeight="12.5" x14ac:dyDescent="0.25"/>
  <cols>
    <col min="1" max="1" width="26.08984375" customWidth="1"/>
    <col min="2" max="3" width="8.6328125" customWidth="1"/>
    <col min="4" max="4" width="7.6328125" customWidth="1"/>
    <col min="5" max="6" width="8.6328125" customWidth="1"/>
    <col min="7" max="7" width="7.6328125" customWidth="1"/>
    <col min="8" max="9" width="8.6328125" customWidth="1"/>
    <col min="10" max="10" width="7.6328125" customWidth="1"/>
    <col min="11" max="12" width="8.6328125" customWidth="1"/>
    <col min="13" max="13" width="7.6328125" customWidth="1"/>
    <col min="14" max="15" width="8.6328125" customWidth="1"/>
    <col min="16" max="16" width="7.6328125" customWidth="1"/>
    <col min="17" max="18" width="8.6328125" customWidth="1"/>
    <col min="19" max="19" width="7.6328125" customWidth="1"/>
  </cols>
  <sheetData>
    <row r="1" spans="1:19" s="3" customFormat="1" ht="15.5" x14ac:dyDescent="0.35">
      <c r="A1" s="26" t="s">
        <v>90</v>
      </c>
      <c r="B1" s="27"/>
      <c r="C1" s="27"/>
      <c r="D1" s="27"/>
      <c r="E1" s="27"/>
      <c r="F1" s="27"/>
      <c r="G1" s="27"/>
      <c r="H1" s="27"/>
      <c r="I1" s="27"/>
      <c r="J1" s="27"/>
    </row>
    <row r="2" spans="1:19" s="3" customFormat="1" ht="15.5" x14ac:dyDescent="0.35">
      <c r="A2" s="26" t="s">
        <v>95</v>
      </c>
      <c r="B2" s="27"/>
      <c r="C2" s="27"/>
      <c r="D2" s="27"/>
      <c r="E2" s="27"/>
      <c r="F2" s="27"/>
      <c r="G2" s="27"/>
      <c r="H2" s="27"/>
      <c r="I2" s="27"/>
      <c r="J2" s="27"/>
    </row>
    <row r="3" spans="1:19" ht="12.75" customHeight="1" x14ac:dyDescent="0.25"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ht="12.75" customHeight="1" x14ac:dyDescent="0.3">
      <c r="B4" s="22" t="s">
        <v>9</v>
      </c>
      <c r="C4" s="19"/>
      <c r="D4" s="20"/>
      <c r="E4" s="22" t="s">
        <v>5</v>
      </c>
      <c r="F4" s="19"/>
      <c r="G4" s="20"/>
      <c r="H4" s="23" t="s">
        <v>21</v>
      </c>
      <c r="I4" s="19"/>
      <c r="J4" s="20"/>
      <c r="K4" s="22" t="s">
        <v>4</v>
      </c>
      <c r="L4" s="19"/>
      <c r="M4" s="20"/>
      <c r="N4" s="22" t="s">
        <v>6</v>
      </c>
      <c r="O4" s="19"/>
      <c r="P4" s="20"/>
      <c r="Q4" s="22" t="s">
        <v>20</v>
      </c>
      <c r="R4" s="19"/>
      <c r="S4" s="20"/>
    </row>
    <row r="5" spans="1:19" ht="12.75" customHeight="1" x14ac:dyDescent="0.25">
      <c r="B5" s="13" t="s">
        <v>16</v>
      </c>
      <c r="C5" s="14" t="s">
        <v>15</v>
      </c>
      <c r="D5" s="15" t="s">
        <v>17</v>
      </c>
      <c r="E5" s="13" t="s">
        <v>16</v>
      </c>
      <c r="F5" s="14" t="s">
        <v>15</v>
      </c>
      <c r="G5" s="15" t="s">
        <v>17</v>
      </c>
      <c r="H5" s="13" t="s">
        <v>16</v>
      </c>
      <c r="I5" s="14" t="s">
        <v>15</v>
      </c>
      <c r="J5" s="15" t="s">
        <v>17</v>
      </c>
      <c r="K5" s="13" t="s">
        <v>16</v>
      </c>
      <c r="L5" s="14" t="s">
        <v>15</v>
      </c>
      <c r="M5" s="15" t="s">
        <v>17</v>
      </c>
      <c r="N5" s="13" t="s">
        <v>16</v>
      </c>
      <c r="O5" s="14" t="s">
        <v>15</v>
      </c>
      <c r="P5" s="15" t="s">
        <v>17</v>
      </c>
      <c r="Q5" s="13" t="s">
        <v>16</v>
      </c>
      <c r="R5" s="14" t="s">
        <v>15</v>
      </c>
      <c r="S5" s="15" t="s">
        <v>17</v>
      </c>
    </row>
    <row r="6" spans="1:19" ht="12.75" customHeight="1" x14ac:dyDescent="0.25">
      <c r="A6" s="39"/>
      <c r="B6" s="16" t="s">
        <v>18</v>
      </c>
      <c r="C6" s="17" t="s">
        <v>19</v>
      </c>
      <c r="D6" s="18" t="s">
        <v>16</v>
      </c>
      <c r="E6" s="16" t="s">
        <v>18</v>
      </c>
      <c r="F6" s="17" t="s">
        <v>19</v>
      </c>
      <c r="G6" s="18" t="s">
        <v>16</v>
      </c>
      <c r="H6" s="16" t="s">
        <v>18</v>
      </c>
      <c r="I6" s="17" t="s">
        <v>19</v>
      </c>
      <c r="J6" s="18" t="s">
        <v>16</v>
      </c>
      <c r="K6" s="16" t="s">
        <v>18</v>
      </c>
      <c r="L6" s="17" t="s">
        <v>19</v>
      </c>
      <c r="M6" s="18" t="s">
        <v>16</v>
      </c>
      <c r="N6" s="16" t="s">
        <v>18</v>
      </c>
      <c r="O6" s="17" t="s">
        <v>19</v>
      </c>
      <c r="P6" s="18" t="s">
        <v>16</v>
      </c>
      <c r="Q6" s="16" t="s">
        <v>18</v>
      </c>
      <c r="R6" s="17" t="s">
        <v>19</v>
      </c>
      <c r="S6" s="18" t="s">
        <v>16</v>
      </c>
    </row>
    <row r="7" spans="1:19" ht="12.75" customHeight="1" x14ac:dyDescent="0.3">
      <c r="A7" s="88" t="s">
        <v>41</v>
      </c>
      <c r="B7" s="112"/>
      <c r="C7" s="113"/>
      <c r="D7" s="114"/>
      <c r="E7" s="117"/>
      <c r="F7" s="118"/>
      <c r="G7" s="119"/>
      <c r="H7" s="121"/>
      <c r="I7" s="122"/>
      <c r="J7" s="114"/>
      <c r="K7" s="71"/>
      <c r="L7" s="105"/>
      <c r="M7" s="124"/>
      <c r="N7" s="71"/>
      <c r="O7" s="122"/>
      <c r="P7" s="119"/>
      <c r="Q7" s="71"/>
      <c r="R7" s="122"/>
      <c r="S7" s="119"/>
    </row>
    <row r="8" spans="1:19" ht="12.75" customHeight="1" x14ac:dyDescent="0.3">
      <c r="A8" s="132" t="s">
        <v>60</v>
      </c>
      <c r="B8" s="8"/>
      <c r="C8" s="5"/>
      <c r="D8" s="30"/>
      <c r="E8" s="8"/>
      <c r="F8" s="5"/>
      <c r="G8" s="30"/>
      <c r="H8" s="8"/>
      <c r="I8" s="5"/>
      <c r="J8" s="30"/>
      <c r="K8" s="8"/>
      <c r="L8" s="5"/>
      <c r="M8" s="30"/>
      <c r="N8" s="8"/>
      <c r="O8" s="5"/>
      <c r="P8" s="30"/>
      <c r="Q8" s="29"/>
      <c r="S8" s="30"/>
    </row>
    <row r="9" spans="1:19" ht="12.75" customHeight="1" x14ac:dyDescent="0.25">
      <c r="A9" s="90" t="s">
        <v>28</v>
      </c>
      <c r="B9" s="8">
        <f>SUM('Table 5.9'!B16,'Table 5.9'!B39)</f>
        <v>43590.157506148826</v>
      </c>
      <c r="C9" s="5">
        <f>SUM('Table 5.9'!C16,'Table 5.9'!C39)</f>
        <v>852397.82691946125</v>
      </c>
      <c r="D9" s="31">
        <f>IF(C9&lt;&gt;0,B9/C9,0)</f>
        <v>5.1138278547333084E-2</v>
      </c>
      <c r="E9" s="8">
        <f>SUM('Table 5.9'!E16,'Table 5.9'!E39)</f>
        <v>61.194549534273854</v>
      </c>
      <c r="F9" s="5">
        <f>SUM('Table 5.9'!F16,'Table 5.9'!F39)</f>
        <v>411.93436896471655</v>
      </c>
      <c r="G9" s="31">
        <f>IF(F9&lt;&gt;0,E9/F9,0)</f>
        <v>0.14855412450305974</v>
      </c>
      <c r="H9" s="8">
        <f>SUM('Table 5.9'!H16,'Table 5.9'!H39)</f>
        <v>304.09237755585445</v>
      </c>
      <c r="I9" s="5">
        <f>SUM('Table 5.9'!I16,'Table 5.9'!I39)</f>
        <v>2207.4317276451848</v>
      </c>
      <c r="J9" s="31">
        <f>IF(I9&lt;&gt;0,H9/I9,0)</f>
        <v>0.13775845193647288</v>
      </c>
      <c r="K9" s="8">
        <f>SUM('Table 5.9'!K16,'Table 5.9'!K39)</f>
        <v>0</v>
      </c>
      <c r="L9" s="5">
        <f>SUM('Table 5.9'!L16,'Table 5.9'!L39)</f>
        <v>0</v>
      </c>
      <c r="M9" s="31">
        <f>IF(L9&lt;&gt;0,K9/L9,0)</f>
        <v>0</v>
      </c>
      <c r="N9" s="8">
        <f>SUM('Table 5.9'!N16,'Table 5.9'!N39)</f>
        <v>1166.5218581774743</v>
      </c>
      <c r="O9" s="5">
        <f>SUM('Table 5.9'!O16,'Table 5.9'!O39)</f>
        <v>21353.383154161224</v>
      </c>
      <c r="P9" s="31">
        <f>IF(O9&lt;&gt;0,N9/O9,0)</f>
        <v>5.4629369489403334E-2</v>
      </c>
      <c r="Q9" s="8">
        <f t="shared" ref="Q9:R12" si="0">SUM(B9,E9,H9,K9,N9)</f>
        <v>45121.966291416429</v>
      </c>
      <c r="R9" s="5">
        <f t="shared" si="0"/>
        <v>876370.5761702325</v>
      </c>
      <c r="S9" s="31">
        <f>IF(R9&lt;&gt;0,Q9/R9,0)</f>
        <v>5.1487313150791608E-2</v>
      </c>
    </row>
    <row r="10" spans="1:19" ht="12.75" customHeight="1" x14ac:dyDescent="0.25">
      <c r="A10" s="90" t="s">
        <v>29</v>
      </c>
      <c r="B10" s="8">
        <f>'Table 5.10'!B12</f>
        <v>9928.0514884515178</v>
      </c>
      <c r="C10" s="5">
        <f>'Table 5.10'!C12</f>
        <v>15687.654182623864</v>
      </c>
      <c r="D10" s="31">
        <f>IF(C10&lt;&gt;0,B10/C10,0)</f>
        <v>0.63285761993964262</v>
      </c>
      <c r="E10" s="8">
        <f>'Table 5.10'!E12</f>
        <v>1750.3992728446638</v>
      </c>
      <c r="F10" s="5">
        <f>'Table 5.10'!F12</f>
        <v>2784.5848686247382</v>
      </c>
      <c r="G10" s="31">
        <f>IF(F10&lt;&gt;0,E10/F10,0)</f>
        <v>0.62860331267588831</v>
      </c>
      <c r="H10" s="8">
        <f>'Table 5.10'!H12</f>
        <v>1988.602780673978</v>
      </c>
      <c r="I10" s="5">
        <f>'Table 5.10'!I12</f>
        <v>2849.4310264114865</v>
      </c>
      <c r="J10" s="31">
        <f>IF(I10&lt;&gt;0,H10/I10,0)</f>
        <v>0.69789468923498832</v>
      </c>
      <c r="K10" s="8">
        <f>'Table 5.10'!K12</f>
        <v>280.6568102955913</v>
      </c>
      <c r="L10" s="5">
        <f>'Table 5.10'!L12</f>
        <v>261.44662050199491</v>
      </c>
      <c r="M10" s="31">
        <f>IF(L10&lt;&gt;0,K10/L10,0)</f>
        <v>1.0734765274713116</v>
      </c>
      <c r="N10" s="8">
        <f>'Table 5.10'!N12</f>
        <v>491.19702081012838</v>
      </c>
      <c r="O10" s="5">
        <f>'Table 5.10'!O12</f>
        <v>785.71046358494493</v>
      </c>
      <c r="P10" s="31">
        <f>IF(O10&lt;&gt;0,N10/O10,0)</f>
        <v>0.62516288578995605</v>
      </c>
      <c r="Q10" s="8">
        <f t="shared" si="0"/>
        <v>14438.907373075881</v>
      </c>
      <c r="R10" s="5">
        <f t="shared" si="0"/>
        <v>22368.827161747031</v>
      </c>
      <c r="S10" s="31">
        <f>IF(R10&lt;&gt;0,Q10/R10,0)</f>
        <v>0.6454923751106576</v>
      </c>
    </row>
    <row r="11" spans="1:19" ht="12.75" customHeight="1" x14ac:dyDescent="0.25">
      <c r="A11" s="90" t="s">
        <v>33</v>
      </c>
      <c r="B11" s="8">
        <f>'Table 5.11'!B12</f>
        <v>305.54826818134484</v>
      </c>
      <c r="C11" s="5">
        <f>'Table 5.11'!C12</f>
        <v>260.55051459115703</v>
      </c>
      <c r="D11" s="31">
        <f>IF(C11&lt;&gt;0,B11/C11,0)</f>
        <v>1.1727026087850798</v>
      </c>
      <c r="E11" s="8">
        <f>'Table 5.11'!E12</f>
        <v>0</v>
      </c>
      <c r="F11" s="5">
        <f>'Table 5.11'!F12</f>
        <v>0</v>
      </c>
      <c r="G11" s="31">
        <f>IF(F11&lt;&gt;0,E11/F11,0)</f>
        <v>0</v>
      </c>
      <c r="H11" s="8">
        <f>'Table 5.11'!H12</f>
        <v>40.041825244000947</v>
      </c>
      <c r="I11" s="5">
        <f>'Table 5.11'!I12</f>
        <v>29.045334603979857</v>
      </c>
      <c r="J11" s="31">
        <f>IF(I11&lt;&gt;0,H11/I11,0)</f>
        <v>1.3785974852744278</v>
      </c>
      <c r="K11" s="8">
        <f>'Table 5.11'!K12</f>
        <v>4993.8327300281981</v>
      </c>
      <c r="L11" s="5">
        <f>'Table 5.11'!L12</f>
        <v>3396.9283830187678</v>
      </c>
      <c r="M11" s="31">
        <f>IF(L11&lt;&gt;0,K11/L11,0)</f>
        <v>1.4701024475500717</v>
      </c>
      <c r="N11" s="8">
        <f>'Table 5.11'!N12</f>
        <v>763.62433856417181</v>
      </c>
      <c r="O11" s="5">
        <f>'Table 5.11'!O12</f>
        <v>686.78986664374463</v>
      </c>
      <c r="P11" s="31">
        <f>IF(O11&lt;&gt;0,N11/O11,0)</f>
        <v>1.111874789731403</v>
      </c>
      <c r="Q11" s="8">
        <f t="shared" si="0"/>
        <v>6103.0471620177159</v>
      </c>
      <c r="R11" s="5">
        <f t="shared" si="0"/>
        <v>4373.3140988576497</v>
      </c>
      <c r="S11" s="31">
        <f>IF(R11&lt;&gt;0,Q11/R11,0)</f>
        <v>1.3955199704525885</v>
      </c>
    </row>
    <row r="12" spans="1:19" ht="12.75" customHeight="1" x14ac:dyDescent="0.25">
      <c r="A12" s="90" t="s">
        <v>55</v>
      </c>
      <c r="B12" s="8">
        <f>SUM(B9:B11)</f>
        <v>53823.757262781684</v>
      </c>
      <c r="C12" s="5">
        <f>SUM(C9:C11)</f>
        <v>868346.03161667625</v>
      </c>
      <c r="D12" s="31">
        <f>IF(C12&lt;&gt;0,B12/C12,0)</f>
        <v>6.1984226682735288E-2</v>
      </c>
      <c r="E12" s="8">
        <f>SUM(E9:E11)</f>
        <v>1811.5938223789376</v>
      </c>
      <c r="F12" s="5">
        <f>SUM(F9:F11)</f>
        <v>3196.5192375894549</v>
      </c>
      <c r="G12" s="31">
        <f>IF(F12&lt;&gt;0,E12/F12,0)</f>
        <v>0.56673953376394781</v>
      </c>
      <c r="H12" s="8">
        <f>SUM(H9:H11)</f>
        <v>2332.7369834738333</v>
      </c>
      <c r="I12" s="5">
        <f>SUM(I9:I11)</f>
        <v>5085.9080886606507</v>
      </c>
      <c r="J12" s="31">
        <f>IF(I12&lt;&gt;0,H12/I12,0)</f>
        <v>0.45866675976209947</v>
      </c>
      <c r="K12" s="8">
        <f>SUM(K9:K11)</f>
        <v>5274.4895403237897</v>
      </c>
      <c r="L12" s="5">
        <f>SUM(L9:L11)</f>
        <v>3658.3750035207627</v>
      </c>
      <c r="M12" s="31">
        <f>IF(L12&lt;&gt;0,K12/L12,0)</f>
        <v>1.4417574839232457</v>
      </c>
      <c r="N12" s="8">
        <f>SUM(N9:N11)</f>
        <v>2421.3432175517746</v>
      </c>
      <c r="O12" s="5">
        <f>SUM(O9:O11)</f>
        <v>22825.883484389913</v>
      </c>
      <c r="P12" s="31">
        <f>IF(O12&lt;&gt;0,N12/O12,0)</f>
        <v>0.10607883892895863</v>
      </c>
      <c r="Q12" s="8">
        <f t="shared" si="0"/>
        <v>65663.920826510017</v>
      </c>
      <c r="R12" s="5">
        <f t="shared" si="0"/>
        <v>903112.71743083699</v>
      </c>
      <c r="S12" s="31">
        <f>IF(R12&lt;&gt;0,Q12/R12,0)</f>
        <v>7.2708444426859434E-2</v>
      </c>
    </row>
    <row r="13" spans="1:19" ht="12.75" customHeight="1" x14ac:dyDescent="0.25">
      <c r="A13" s="129"/>
      <c r="B13" s="8"/>
      <c r="C13" s="5"/>
      <c r="D13" s="30"/>
      <c r="E13" s="8"/>
      <c r="F13" s="5"/>
      <c r="G13" s="30"/>
      <c r="H13" s="8"/>
      <c r="I13" s="5"/>
      <c r="J13" s="30"/>
      <c r="K13" s="8"/>
      <c r="L13" s="5"/>
      <c r="M13" s="30"/>
      <c r="N13" s="8"/>
      <c r="O13" s="5"/>
      <c r="P13" s="30"/>
      <c r="Q13" s="8"/>
      <c r="R13" s="5"/>
      <c r="S13" s="30"/>
    </row>
    <row r="14" spans="1:19" ht="12.75" customHeight="1" x14ac:dyDescent="0.3">
      <c r="A14" s="133" t="s">
        <v>82</v>
      </c>
      <c r="B14" s="8"/>
      <c r="C14" s="5"/>
      <c r="D14" s="30"/>
      <c r="E14" s="8"/>
      <c r="F14" s="5"/>
      <c r="G14" s="30"/>
      <c r="H14" s="8"/>
      <c r="I14" s="5"/>
      <c r="J14" s="30"/>
      <c r="K14" s="8"/>
      <c r="L14" s="5"/>
      <c r="M14" s="30"/>
      <c r="N14" s="8"/>
      <c r="O14" s="5"/>
      <c r="P14" s="30"/>
      <c r="Q14" s="8"/>
      <c r="R14" s="5"/>
      <c r="S14" s="30"/>
    </row>
    <row r="15" spans="1:19" ht="12.75" customHeight="1" x14ac:dyDescent="0.25">
      <c r="A15" s="90" t="s">
        <v>28</v>
      </c>
      <c r="B15" s="8">
        <f>SUM('Table 5.9'!B25,'Table 5.9'!B45)</f>
        <v>31050.099949534626</v>
      </c>
      <c r="C15" s="5">
        <f>SUM('Table 5.9'!C25,'Table 5.9'!C45)</f>
        <v>213065.96284102599</v>
      </c>
      <c r="D15" s="31">
        <f>IF(C15&lt;&gt;0,B15/C15,0)</f>
        <v>0.14572998678677695</v>
      </c>
      <c r="E15" s="8">
        <f>SUM('Table 5.9'!E25,'Table 5.9'!E45)</f>
        <v>1.2971164253542418</v>
      </c>
      <c r="F15" s="5">
        <f>SUM('Table 5.9'!F25,'Table 5.9'!F45)</f>
        <v>8.8504334715617698</v>
      </c>
      <c r="G15" s="31">
        <f>IF(F15&lt;&gt;0,E15/F15,0)</f>
        <v>0.14655964925584028</v>
      </c>
      <c r="H15" s="8">
        <f>SUM('Table 5.9'!H25,'Table 5.9'!H45)</f>
        <v>111.13168482560961</v>
      </c>
      <c r="I15" s="5">
        <f>SUM('Table 5.9'!I25,'Table 5.9'!I45)</f>
        <v>761.47378389825826</v>
      </c>
      <c r="J15" s="31">
        <f>IF(I15&lt;&gt;0,H15/I15,0)</f>
        <v>0.14594289018945147</v>
      </c>
      <c r="K15" s="8">
        <f>SUM('Table 5.9'!K25,'Table 5.9'!K45)</f>
        <v>0</v>
      </c>
      <c r="L15" s="5">
        <f>SUM('Table 5.9'!L25,'Table 5.9'!L45)</f>
        <v>0</v>
      </c>
      <c r="M15" s="31">
        <f>IF(L15&lt;&gt;0,K15/L15,0)</f>
        <v>0</v>
      </c>
      <c r="N15" s="8">
        <f>SUM('Table 5.9'!N25,'Table 5.9'!N45)</f>
        <v>48.153543141913552</v>
      </c>
      <c r="O15" s="5">
        <f>SUM('Table 5.9'!O25,'Table 5.9'!O45)</f>
        <v>328.85953207034589</v>
      </c>
      <c r="P15" s="31">
        <f>IF(O15&lt;&gt;0,N15/O15,0)</f>
        <v>0.14642587015423075</v>
      </c>
      <c r="Q15" s="8">
        <f t="shared" ref="Q15:R18" si="1">SUM(B15,E15,H15,K15,N15)</f>
        <v>31210.682293927504</v>
      </c>
      <c r="R15" s="5">
        <f t="shared" si="1"/>
        <v>214165.14659046615</v>
      </c>
      <c r="S15" s="31">
        <f>IF(R15&lt;&gt;0,Q15/R15,0)</f>
        <v>0.1457318466183932</v>
      </c>
    </row>
    <row r="16" spans="1:19" ht="12.75" customHeight="1" x14ac:dyDescent="0.25">
      <c r="A16" s="90" t="s">
        <v>29</v>
      </c>
      <c r="B16" s="8">
        <f>'Table 5.10'!B18</f>
        <v>8489.5487337830145</v>
      </c>
      <c r="C16" s="5">
        <f>'Table 5.10'!C18</f>
        <v>21926.168066551701</v>
      </c>
      <c r="D16" s="31">
        <f>IF(C16&lt;&gt;0,B16/C16,0)</f>
        <v>0.3871879804996019</v>
      </c>
      <c r="E16" s="8">
        <f>'Table 5.10'!E18</f>
        <v>107.39211301576185</v>
      </c>
      <c r="F16" s="5">
        <f>'Table 5.10'!F18</f>
        <v>133.96842323279299</v>
      </c>
      <c r="G16" s="31">
        <f>IF(F16&lt;&gt;0,E16/F16,0)</f>
        <v>0.80162257959213068</v>
      </c>
      <c r="H16" s="8">
        <f>'Table 5.10'!H18</f>
        <v>2105.1630293462381</v>
      </c>
      <c r="I16" s="5">
        <f>'Table 5.10'!I18</f>
        <v>2622.3966888250825</v>
      </c>
      <c r="J16" s="31">
        <f>IF(I16&lt;&gt;0,H16/I16,0)</f>
        <v>0.8027629985642708</v>
      </c>
      <c r="K16" s="8">
        <f>'Table 5.10'!K18</f>
        <v>1346.209012451686</v>
      </c>
      <c r="L16" s="5">
        <f>'Table 5.10'!L18</f>
        <v>1678.396356080254</v>
      </c>
      <c r="M16" s="31">
        <f>IF(L16&lt;&gt;0,K16/L16,0)</f>
        <v>0.80208051428068983</v>
      </c>
      <c r="N16" s="8">
        <f>'Table 5.10'!N18</f>
        <v>629.06698786876632</v>
      </c>
      <c r="O16" s="5">
        <f>'Table 5.10'!O18</f>
        <v>1617.1776153228302</v>
      </c>
      <c r="P16" s="31">
        <f>IF(O16&lt;&gt;0,N16/O16,0)</f>
        <v>0.38899065996729643</v>
      </c>
      <c r="Q16" s="8">
        <f t="shared" si="1"/>
        <v>12677.379876465466</v>
      </c>
      <c r="R16" s="5">
        <f t="shared" si="1"/>
        <v>27978.107150012664</v>
      </c>
      <c r="S16" s="31">
        <f>IF(R16&lt;&gt;0,Q16/R16,0)</f>
        <v>0.45311785420264672</v>
      </c>
    </row>
    <row r="17" spans="1:19" ht="12.75" customHeight="1" x14ac:dyDescent="0.25">
      <c r="A17" s="90" t="s">
        <v>33</v>
      </c>
      <c r="B17" s="8">
        <f>'Table 5.11'!B18</f>
        <v>136.38085564686565</v>
      </c>
      <c r="C17" s="5">
        <f>'Table 5.11'!C18</f>
        <v>233.59728398938913</v>
      </c>
      <c r="D17" s="31">
        <f>IF(C17&lt;&gt;0,B17/C17,0)</f>
        <v>0.58382894406024255</v>
      </c>
      <c r="E17" s="8">
        <f>'Table 5.11'!E18</f>
        <v>0</v>
      </c>
      <c r="F17" s="5">
        <f>'Table 5.11'!F18</f>
        <v>0</v>
      </c>
      <c r="G17" s="31">
        <f>IF(F17&lt;&gt;0,E17/F17,0)</f>
        <v>0</v>
      </c>
      <c r="H17" s="8">
        <f>'Table 5.11'!H18</f>
        <v>190.78864942861156</v>
      </c>
      <c r="I17" s="5">
        <f>'Table 5.11'!I18</f>
        <v>184.60610235282803</v>
      </c>
      <c r="J17" s="31">
        <f>IF(I17&lt;&gt;0,H17/I17,0)</f>
        <v>1.0334904805257583</v>
      </c>
      <c r="K17" s="8">
        <f>'Table 5.11'!K18</f>
        <v>0</v>
      </c>
      <c r="L17" s="5">
        <f>'Table 5.11'!L18</f>
        <v>0</v>
      </c>
      <c r="M17" s="31">
        <f>IF(L17&lt;&gt;0,K17/L17,0)</f>
        <v>0</v>
      </c>
      <c r="N17" s="8">
        <f>'Table 5.11'!N18</f>
        <v>103.76528647097223</v>
      </c>
      <c r="O17" s="5">
        <f>'Table 5.11'!O18</f>
        <v>182.58249895430617</v>
      </c>
      <c r="P17" s="31">
        <f>IF(O17&lt;&gt;0,N17/O17,0)</f>
        <v>0.56832000364361834</v>
      </c>
      <c r="Q17" s="8">
        <f t="shared" si="1"/>
        <v>430.93479154644945</v>
      </c>
      <c r="R17" s="5">
        <f t="shared" si="1"/>
        <v>600.78588529652336</v>
      </c>
      <c r="S17" s="31">
        <f>IF(R17&lt;&gt;0,Q17/R17,0)</f>
        <v>0.71728514616111139</v>
      </c>
    </row>
    <row r="18" spans="1:19" ht="12.75" customHeight="1" x14ac:dyDescent="0.25">
      <c r="A18" s="90" t="s">
        <v>55</v>
      </c>
      <c r="B18" s="8">
        <f>SUM(B15:B17)</f>
        <v>39676.029538964503</v>
      </c>
      <c r="C18" s="5">
        <f>SUM(C15:C17)</f>
        <v>235225.72819156709</v>
      </c>
      <c r="D18" s="31">
        <f>IF(C18&lt;&gt;0,B18/C18,0)</f>
        <v>0.16867215097598706</v>
      </c>
      <c r="E18" s="8">
        <f>SUM(E15:E17)</f>
        <v>108.6892294411161</v>
      </c>
      <c r="F18" s="5">
        <f>SUM(F15:F17)</f>
        <v>142.81885670435474</v>
      </c>
      <c r="G18" s="31">
        <f>IF(F18&lt;&gt;0,E18/F18,0)</f>
        <v>0.76102856407897579</v>
      </c>
      <c r="H18" s="8">
        <f>SUM(H15:H17)</f>
        <v>2407.0833636004595</v>
      </c>
      <c r="I18" s="5">
        <f>SUM(I15:I17)</f>
        <v>3568.476575076169</v>
      </c>
      <c r="J18" s="31">
        <f>IF(I18&lt;&gt;0,H18/I18,0)</f>
        <v>0.67454088963693992</v>
      </c>
      <c r="K18" s="8">
        <f>SUM(K15:K17)</f>
        <v>1346.209012451686</v>
      </c>
      <c r="L18" s="5">
        <f>SUM(L15:L17)</f>
        <v>1678.396356080254</v>
      </c>
      <c r="M18" s="31">
        <f>IF(L18&lt;&gt;0,K18/L18,0)</f>
        <v>0.80208051428068983</v>
      </c>
      <c r="N18" s="8">
        <f>SUM(N15:N17)</f>
        <v>780.98581748165213</v>
      </c>
      <c r="O18" s="5">
        <f>SUM(O15:O17)</f>
        <v>2128.6196463474826</v>
      </c>
      <c r="P18" s="31">
        <f>IF(O18&lt;&gt;0,N18/O18,0)</f>
        <v>0.36689777754412473</v>
      </c>
      <c r="Q18" s="8">
        <f t="shared" si="1"/>
        <v>44318.996961939418</v>
      </c>
      <c r="R18" s="5">
        <f t="shared" si="1"/>
        <v>242744.03962577536</v>
      </c>
      <c r="S18" s="31">
        <f>IF(R18&lt;&gt;0,Q18/R18,0)</f>
        <v>0.18257501617861963</v>
      </c>
    </row>
    <row r="19" spans="1:19" ht="12.75" customHeight="1" x14ac:dyDescent="0.25">
      <c r="A19" s="90"/>
      <c r="B19" s="8"/>
      <c r="C19" s="5"/>
      <c r="D19" s="31"/>
      <c r="E19" s="8"/>
      <c r="F19" s="5"/>
      <c r="G19" s="31"/>
      <c r="H19" s="8"/>
      <c r="I19" s="5"/>
      <c r="J19" s="31"/>
      <c r="K19" s="8"/>
      <c r="L19" s="5"/>
      <c r="M19" s="31"/>
      <c r="N19" s="8"/>
      <c r="O19" s="5"/>
      <c r="P19" s="31"/>
      <c r="Q19" s="8"/>
      <c r="R19" s="5"/>
      <c r="S19" s="31"/>
    </row>
    <row r="20" spans="1:19" ht="12.75" customHeight="1" x14ac:dyDescent="0.3">
      <c r="A20" s="132" t="s">
        <v>62</v>
      </c>
      <c r="B20" s="8"/>
      <c r="C20" s="5"/>
      <c r="D20" s="31"/>
      <c r="E20" s="8"/>
      <c r="F20" s="5"/>
      <c r="G20" s="31"/>
      <c r="H20" s="8"/>
      <c r="I20" s="5"/>
      <c r="J20" s="31"/>
      <c r="K20" s="8"/>
      <c r="L20" s="5"/>
      <c r="M20" s="31"/>
      <c r="N20" s="8"/>
      <c r="O20" s="5"/>
      <c r="P20" s="31"/>
      <c r="Q20" s="8"/>
      <c r="R20" s="5"/>
      <c r="S20" s="31"/>
    </row>
    <row r="21" spans="1:19" ht="12.75" customHeight="1" x14ac:dyDescent="0.25">
      <c r="A21" s="90" t="s">
        <v>28</v>
      </c>
      <c r="B21" s="8">
        <f>SUM('Table 5.9'!B28,'Table 5.9'!B48)</f>
        <v>483654.03378550883</v>
      </c>
      <c r="C21" s="5">
        <f>SUM('Table 5.9'!C28,'Table 5.9'!C48)</f>
        <v>1065463.7897604872</v>
      </c>
      <c r="D21" s="31">
        <f>IF(C21&lt;&gt;0,B21/C21,0)</f>
        <v>0.45393756074453989</v>
      </c>
      <c r="E21" s="8">
        <f>SUM('Table 5.9'!E28,'Table 5.9'!E48)</f>
        <v>389.95264744505073</v>
      </c>
      <c r="F21" s="5">
        <f>SUM('Table 5.9'!F28,'Table 5.9'!F48)</f>
        <v>420.78480243627837</v>
      </c>
      <c r="G21" s="31">
        <f>IF(F21&lt;&gt;0,E21/F21,0)</f>
        <v>0.92672702337937518</v>
      </c>
      <c r="H21" s="8">
        <f>SUM('Table 5.9'!H28,'Table 5.9'!H48)</f>
        <v>1917.2204546566541</v>
      </c>
      <c r="I21" s="5">
        <f>SUM('Table 5.9'!I28,'Table 5.9'!I48)</f>
        <v>2968.9055115434439</v>
      </c>
      <c r="J21" s="31">
        <f>IF(I21&lt;&gt;0,H21/I21,0)</f>
        <v>0.64576674710673065</v>
      </c>
      <c r="K21" s="8">
        <f>SUM('Table 5.9'!K28,'Table 5.9'!K48)</f>
        <v>0</v>
      </c>
      <c r="L21" s="5">
        <f>SUM('Table 5.9'!L28,'Table 5.9'!L48)</f>
        <v>0</v>
      </c>
      <c r="M21" s="31">
        <f>IF(L21&lt;&gt;0,K21/L21,0)</f>
        <v>0</v>
      </c>
      <c r="N21" s="8">
        <f>SUM('Table 5.9'!N28,'Table 5.9'!N48)</f>
        <v>10050.07972920775</v>
      </c>
      <c r="O21" s="5">
        <f>SUM('Table 5.9'!O28,'Table 5.9'!O48)</f>
        <v>21682.242686231566</v>
      </c>
      <c r="P21" s="31">
        <f>IF(O21&lt;&gt;0,N21/O21,0)</f>
        <v>0.46351661470838751</v>
      </c>
      <c r="Q21" s="8">
        <f t="shared" ref="Q21:R24" si="2">SUM(B21,E21,H21,K21,N21)</f>
        <v>496011.28661681822</v>
      </c>
      <c r="R21" s="5">
        <f t="shared" si="2"/>
        <v>1090535.7227606985</v>
      </c>
      <c r="S21" s="31">
        <f>IF(R21&lt;&gt;0,Q21/R21,0)</f>
        <v>0.45483268109838926</v>
      </c>
    </row>
    <row r="22" spans="1:19" ht="12.75" customHeight="1" x14ac:dyDescent="0.25">
      <c r="A22" s="90" t="s">
        <v>29</v>
      </c>
      <c r="B22" s="8">
        <f>'Table 5.10'!B21</f>
        <v>46743.228890677397</v>
      </c>
      <c r="C22" s="5">
        <f>'Table 5.10'!C21</f>
        <v>37613.822249175566</v>
      </c>
      <c r="D22" s="31">
        <f>IF(C22&lt;&gt;0,B22/C22,0)</f>
        <v>1.2427141432482824</v>
      </c>
      <c r="E22" s="8">
        <f>'Table 5.10'!E21</f>
        <v>3626.927453615187</v>
      </c>
      <c r="F22" s="5">
        <f>'Table 5.10'!F21</f>
        <v>2918.5532918575313</v>
      </c>
      <c r="G22" s="31">
        <f>IF(F22&lt;&gt;0,E22/F22,0)</f>
        <v>1.2427141432482827</v>
      </c>
      <c r="H22" s="8">
        <f>'Table 5.10'!H21</f>
        <v>6799.9176911424192</v>
      </c>
      <c r="I22" s="5">
        <f>'Table 5.10'!I21</f>
        <v>5471.827715236569</v>
      </c>
      <c r="J22" s="31">
        <f>IF(I22&lt;&gt;0,H22/I22,0)</f>
        <v>1.2427141432482824</v>
      </c>
      <c r="K22" s="8">
        <f>'Table 5.10'!K21</f>
        <v>2410.6703026796076</v>
      </c>
      <c r="L22" s="5">
        <f>'Table 5.10'!L21</f>
        <v>1939.8429765822491</v>
      </c>
      <c r="M22" s="31">
        <f>IF(L22&lt;&gt;0,K22/L22,0)</f>
        <v>1.2427141432482824</v>
      </c>
      <c r="N22" s="8">
        <f>'Table 5.10'!N21</f>
        <v>2986.1030003013866</v>
      </c>
      <c r="O22" s="5">
        <f>'Table 5.10'!O21</f>
        <v>2402.8880789077748</v>
      </c>
      <c r="P22" s="31">
        <f>IF(O22&lt;&gt;0,N22/O22,0)</f>
        <v>1.2427141432482824</v>
      </c>
      <c r="Q22" s="8">
        <f t="shared" si="2"/>
        <v>62566.847338416002</v>
      </c>
      <c r="R22" s="5">
        <f t="shared" si="2"/>
        <v>50346.934311759695</v>
      </c>
      <c r="S22" s="31">
        <f>IF(R22&lt;&gt;0,Q22/R22,0)</f>
        <v>1.2427141432482824</v>
      </c>
    </row>
    <row r="23" spans="1:19" ht="12.75" customHeight="1" x14ac:dyDescent="0.25">
      <c r="A23" s="90" t="s">
        <v>33</v>
      </c>
      <c r="B23" s="8">
        <f>'Table 5.11'!B21</f>
        <v>8094.5790290271125</v>
      </c>
      <c r="C23" s="5">
        <f>'Table 5.11'!C21</f>
        <v>494.14779858054612</v>
      </c>
      <c r="D23" s="31">
        <f>IF(C23&lt;&gt;0,B23/C23,0)</f>
        <v>16.380886553130512</v>
      </c>
      <c r="E23" s="8">
        <f>'Table 5.11'!E21</f>
        <v>0</v>
      </c>
      <c r="F23" s="5">
        <f>'Table 5.11'!F21</f>
        <v>0</v>
      </c>
      <c r="G23" s="31">
        <f>IF(F23&lt;&gt;0,E23/F23,0)</f>
        <v>0</v>
      </c>
      <c r="H23" s="8">
        <f>'Table 5.11'!H21</f>
        <v>3499.7999507027862</v>
      </c>
      <c r="I23" s="5">
        <f>'Table 5.11'!I21</f>
        <v>213.65143695680791</v>
      </c>
      <c r="J23" s="31">
        <f>IF(I23&lt;&gt;0,H23/I23,0)</f>
        <v>16.380886553130512</v>
      </c>
      <c r="K23" s="8">
        <f>'Table 5.11'!K21</f>
        <v>55644.698471339507</v>
      </c>
      <c r="L23" s="5">
        <f>'Table 5.11'!L21</f>
        <v>3396.9283830187678</v>
      </c>
      <c r="M23" s="31">
        <f>IF(L23&lt;&gt;0,K23/L23,0)</f>
        <v>16.380886553130512</v>
      </c>
      <c r="N23" s="8">
        <f>'Table 5.11'!N21</f>
        <v>14241.090093288374</v>
      </c>
      <c r="O23" s="5">
        <f>'Table 5.11'!O21</f>
        <v>869.37236559805081</v>
      </c>
      <c r="P23" s="31">
        <f>IF(O23&lt;&gt;0,N23/O23,0)</f>
        <v>16.380886553130512</v>
      </c>
      <c r="Q23" s="8">
        <f t="shared" si="2"/>
        <v>81480.16754435777</v>
      </c>
      <c r="R23" s="5">
        <f t="shared" si="2"/>
        <v>4974.0999841541734</v>
      </c>
      <c r="S23" s="31">
        <f>IF(R23&lt;&gt;0,Q23/R23,0)</f>
        <v>16.380886553130509</v>
      </c>
    </row>
    <row r="24" spans="1:19" ht="12.75" customHeight="1" x14ac:dyDescent="0.25">
      <c r="A24" s="90" t="s">
        <v>55</v>
      </c>
      <c r="B24" s="8">
        <f>SUM(B21:B23)</f>
        <v>538491.84170521342</v>
      </c>
      <c r="C24" s="5">
        <f>SUM(C21:C23)</f>
        <v>1103571.7598082433</v>
      </c>
      <c r="D24" s="31">
        <f>IF(C24&lt;&gt;0,B24/C24,0)</f>
        <v>0.48795362595974895</v>
      </c>
      <c r="E24" s="8">
        <f>SUM(E21:E23)</f>
        <v>4016.8801010602378</v>
      </c>
      <c r="F24" s="5">
        <f>SUM(F21:F23)</f>
        <v>3339.3380942938097</v>
      </c>
      <c r="G24" s="31">
        <f>IF(F24&lt;&gt;0,E24/F24,0)</f>
        <v>1.2028970974589837</v>
      </c>
      <c r="H24" s="8">
        <f>SUM(H21:H23)</f>
        <v>12216.938096501861</v>
      </c>
      <c r="I24" s="5">
        <f>SUM(I21:I23)</f>
        <v>8654.3846637368206</v>
      </c>
      <c r="J24" s="31">
        <f>IF(I24&lt;&gt;0,H24/I24,0)</f>
        <v>1.4116472252143677</v>
      </c>
      <c r="K24" s="8">
        <f>SUM(K21:K23)</f>
        <v>58055.368774019116</v>
      </c>
      <c r="L24" s="5">
        <f>SUM(L21:L23)</f>
        <v>5336.7713596010171</v>
      </c>
      <c r="M24" s="31">
        <f>IF(L24&lt;&gt;0,K24/L24,0)</f>
        <v>10.878369122854721</v>
      </c>
      <c r="N24" s="8">
        <f>SUM(N21:N23)</f>
        <v>27277.272822797509</v>
      </c>
      <c r="O24" s="5">
        <f>SUM(O21:O23)</f>
        <v>24954.50313073739</v>
      </c>
      <c r="P24" s="31">
        <f>IF(O24&lt;&gt;0,N24/O24,0)</f>
        <v>1.0930801819571827</v>
      </c>
      <c r="Q24" s="8">
        <f t="shared" si="2"/>
        <v>640058.30149959214</v>
      </c>
      <c r="R24" s="5">
        <f t="shared" si="2"/>
        <v>1145856.7570566125</v>
      </c>
      <c r="S24" s="31">
        <f>IF(R24&lt;&gt;0,Q24/R24,0)</f>
        <v>0.55858491696966028</v>
      </c>
    </row>
    <row r="25" spans="1:19" ht="12.75" customHeight="1" x14ac:dyDescent="0.25">
      <c r="A25" s="90"/>
      <c r="B25" s="8"/>
      <c r="C25" s="5"/>
      <c r="D25" s="31"/>
      <c r="E25" s="8"/>
      <c r="F25" s="5"/>
      <c r="G25" s="31"/>
      <c r="H25" s="8"/>
      <c r="I25" s="5"/>
      <c r="J25" s="31"/>
      <c r="K25" s="8"/>
      <c r="L25" s="5"/>
      <c r="M25" s="31"/>
      <c r="N25" s="8"/>
      <c r="O25" s="5"/>
      <c r="P25" s="31"/>
      <c r="Q25" s="8"/>
      <c r="R25" s="5"/>
      <c r="S25" s="31"/>
    </row>
    <row r="26" spans="1:19" ht="12.75" customHeight="1" x14ac:dyDescent="0.3">
      <c r="A26" s="132" t="s">
        <v>70</v>
      </c>
      <c r="B26" s="8"/>
      <c r="C26" s="5"/>
      <c r="D26" s="31"/>
      <c r="E26" s="8"/>
      <c r="F26" s="5"/>
      <c r="G26" s="31"/>
      <c r="H26" s="8"/>
      <c r="I26" s="5"/>
      <c r="J26" s="31"/>
      <c r="K26" s="8"/>
      <c r="L26" s="5"/>
      <c r="M26" s="31"/>
      <c r="N26" s="8"/>
      <c r="O26" s="5"/>
      <c r="P26" s="31"/>
      <c r="Q26" s="8"/>
      <c r="R26" s="5"/>
      <c r="S26" s="31"/>
    </row>
    <row r="27" spans="1:19" ht="12.75" customHeight="1" x14ac:dyDescent="0.25">
      <c r="A27" s="90" t="s">
        <v>28</v>
      </c>
      <c r="B27" s="8">
        <f>SUM('Table 5.9'!B29,'Table 5.9'!B49)</f>
        <v>0</v>
      </c>
      <c r="C27" s="5">
        <f>SUM('Table 5.9'!C29,'Table 5.9'!C49)</f>
        <v>0</v>
      </c>
      <c r="D27" s="31">
        <f>IF(C27&lt;&gt;0,B27/C27,0)</f>
        <v>0</v>
      </c>
      <c r="E27" s="8">
        <f>SUM('Table 5.9'!E29,'Table 5.9'!E49)</f>
        <v>35.267292143045061</v>
      </c>
      <c r="F27" s="5">
        <f>SUM('Table 5.9'!F29,'Table 5.9'!F49)</f>
        <v>8.8504334715617716</v>
      </c>
      <c r="G27" s="31">
        <f>IF(F27&lt;&gt;0,E27/F27,0)</f>
        <v>3.9848095866000222</v>
      </c>
      <c r="H27" s="8">
        <f>SUM('Table 5.9'!H29,'Table 5.9'!H49)</f>
        <v>6798.8058998762426</v>
      </c>
      <c r="I27" s="5">
        <f>SUM('Table 5.9'!I29,'Table 5.9'!I49)</f>
        <v>1681.5238442132109</v>
      </c>
      <c r="J27" s="31">
        <f>IF(I27&lt;&gt;0,H27/I27,0)</f>
        <v>4.0432408516082745</v>
      </c>
      <c r="K27" s="8">
        <f>SUM('Table 5.9'!K29,'Table 5.9'!K49)</f>
        <v>0</v>
      </c>
      <c r="L27" s="5">
        <f>SUM('Table 5.9'!L29,'Table 5.9'!L49)</f>
        <v>0</v>
      </c>
      <c r="M27" s="31">
        <f>IF(L27&lt;&gt;0,K27/L27,0)</f>
        <v>0</v>
      </c>
      <c r="N27" s="8">
        <f>SUM('Table 5.9'!N29,'Table 5.9'!N49)</f>
        <v>0</v>
      </c>
      <c r="O27" s="5">
        <f>SUM('Table 5.9'!O29,'Table 5.9'!O49)</f>
        <v>0</v>
      </c>
      <c r="P27" s="31">
        <f>IF(O27&lt;&gt;0,N27/O27,0)</f>
        <v>0</v>
      </c>
      <c r="Q27" s="8">
        <f t="shared" ref="Q27:R30" si="3">SUM(B27,E27,H27,K27,N27)</f>
        <v>6834.0731920192875</v>
      </c>
      <c r="R27" s="5">
        <f t="shared" si="3"/>
        <v>1690.3742776847726</v>
      </c>
      <c r="S27" s="31">
        <f>IF(R27&lt;&gt;0,Q27/R27,0)</f>
        <v>4.042934918164752</v>
      </c>
    </row>
    <row r="28" spans="1:19" ht="12.75" customHeight="1" x14ac:dyDescent="0.25">
      <c r="A28" s="90" t="s">
        <v>29</v>
      </c>
      <c r="B28" s="8">
        <f>'Table 5.10'!B22</f>
        <v>0</v>
      </c>
      <c r="C28" s="5">
        <f>'Table 5.10'!C22</f>
        <v>0</v>
      </c>
      <c r="D28" s="31">
        <f>IF(C28&lt;&gt;0,B28/C28,0)</f>
        <v>0</v>
      </c>
      <c r="E28" s="8">
        <f>'Table 5.10'!E22</f>
        <v>538.87968540647785</v>
      </c>
      <c r="F28" s="5">
        <f>'Table 5.10'!F22</f>
        <v>135.23348448533233</v>
      </c>
      <c r="G28" s="31">
        <f>IF(F28&lt;&gt;0,E28/F28,0)</f>
        <v>3.9848095866000239</v>
      </c>
      <c r="H28" s="8">
        <f>'Table 5.10'!H22</f>
        <v>12245.137040994134</v>
      </c>
      <c r="I28" s="5">
        <f>'Table 5.10'!I22</f>
        <v>3028.5450435443145</v>
      </c>
      <c r="J28" s="31">
        <f>IF(I28&lt;&gt;0,H28/I28,0)</f>
        <v>4.0432408516082745</v>
      </c>
      <c r="K28" s="8">
        <f>'Table 5.10'!K22</f>
        <v>7269.3575639214778</v>
      </c>
      <c r="L28" s="5">
        <f>'Table 5.10'!L22</f>
        <v>1921.7767822795893</v>
      </c>
      <c r="M28" s="31">
        <f>IF(L28&lt;&gt;0,K28/L28,0)</f>
        <v>3.7826232635086008</v>
      </c>
      <c r="N28" s="8">
        <f>'Table 5.10'!N22</f>
        <v>0</v>
      </c>
      <c r="O28" s="5">
        <f>'Table 5.10'!O22</f>
        <v>0</v>
      </c>
      <c r="P28" s="31">
        <f>IF(O28&lt;&gt;0,N28/O28,0)</f>
        <v>0</v>
      </c>
      <c r="Q28" s="8">
        <f t="shared" si="3"/>
        <v>20053.374290322092</v>
      </c>
      <c r="R28" s="5">
        <f t="shared" si="3"/>
        <v>5085.5553103092361</v>
      </c>
      <c r="S28" s="31">
        <f>IF(R28&lt;&gt;0,Q28/R28,0)</f>
        <v>3.9432024757789352</v>
      </c>
    </row>
    <row r="29" spans="1:19" ht="12.75" customHeight="1" x14ac:dyDescent="0.25">
      <c r="A29" s="90" t="s">
        <v>33</v>
      </c>
      <c r="B29" s="8">
        <f>'Table 5.11'!B22</f>
        <v>0</v>
      </c>
      <c r="C29" s="5">
        <f>'Table 5.11'!C22</f>
        <v>0</v>
      </c>
      <c r="D29" s="31">
        <f>IF(C29&lt;&gt;0,B29/C29,0)</f>
        <v>0</v>
      </c>
      <c r="E29" s="8">
        <f>'Table 5.11'!E22</f>
        <v>0</v>
      </c>
      <c r="F29" s="5">
        <f>'Table 5.11'!F22</f>
        <v>0</v>
      </c>
      <c r="G29" s="31">
        <f>IF(F29&lt;&gt;0,E29/F29,0)</f>
        <v>0</v>
      </c>
      <c r="H29" s="8">
        <f>'Table 5.11'!H22</f>
        <v>853.96535239202194</v>
      </c>
      <c r="I29" s="5">
        <f>'Table 5.11'!I22</f>
        <v>209.99298285216429</v>
      </c>
      <c r="J29" s="31">
        <f>IF(I29&lt;&gt;0,H29/I29,0)</f>
        <v>4.0666375647095609</v>
      </c>
      <c r="K29" s="8">
        <f>'Table 5.11'!K22</f>
        <v>10848.560922538745</v>
      </c>
      <c r="L29" s="5">
        <f>'Table 5.11'!L22</f>
        <v>2770.1665032652136</v>
      </c>
      <c r="M29" s="31">
        <f>IF(L29&lt;&gt;0,K29/L29,0)</f>
        <v>3.9162125849660931</v>
      </c>
      <c r="N29" s="8">
        <f>'Table 5.11'!N22</f>
        <v>0</v>
      </c>
      <c r="O29" s="5">
        <f>'Table 5.11'!O22</f>
        <v>0</v>
      </c>
      <c r="P29" s="31">
        <f>IF(O29&lt;&gt;0,N29/O29,0)</f>
        <v>0</v>
      </c>
      <c r="Q29" s="8">
        <f t="shared" si="3"/>
        <v>11702.526274930768</v>
      </c>
      <c r="R29" s="5">
        <f t="shared" si="3"/>
        <v>2980.159486117378</v>
      </c>
      <c r="S29" s="31">
        <f>IF(R29&lt;&gt;0,Q29/R29,0)</f>
        <v>3.9268120815161791</v>
      </c>
    </row>
    <row r="30" spans="1:19" ht="12.75" customHeight="1" x14ac:dyDescent="0.25">
      <c r="A30" s="90" t="s">
        <v>55</v>
      </c>
      <c r="B30" s="8">
        <f>SUM(B27:B29)</f>
        <v>0</v>
      </c>
      <c r="C30" s="5">
        <f>SUM(C27:C29)</f>
        <v>0</v>
      </c>
      <c r="D30" s="31">
        <f>IF(C30&lt;&gt;0,B30/C30,0)</f>
        <v>0</v>
      </c>
      <c r="E30" s="8">
        <f>SUM(E27:E29)</f>
        <v>574.14697754952294</v>
      </c>
      <c r="F30" s="5">
        <f>SUM(F27:F29)</f>
        <v>144.08391795689408</v>
      </c>
      <c r="G30" s="31">
        <f>IF(F30&lt;&gt;0,E30/F30,0)</f>
        <v>3.9848095866000244</v>
      </c>
      <c r="H30" s="8">
        <f>SUM(H27:H29)</f>
        <v>19897.908293262397</v>
      </c>
      <c r="I30" s="5">
        <f>SUM(I27:I29)</f>
        <v>4920.0618706096893</v>
      </c>
      <c r="J30" s="31">
        <f>IF(I30&lt;&gt;0,H30/I30,0)</f>
        <v>4.0442394458744211</v>
      </c>
      <c r="K30" s="8">
        <f>SUM(K27:K29)</f>
        <v>18117.918486460221</v>
      </c>
      <c r="L30" s="5">
        <f>SUM(L27:L29)</f>
        <v>4691.9432855448031</v>
      </c>
      <c r="M30" s="31">
        <f>IF(L30&lt;&gt;0,K30/L30,0)</f>
        <v>3.8614956285338957</v>
      </c>
      <c r="N30" s="8">
        <f>SUM(N27:N29)</f>
        <v>0</v>
      </c>
      <c r="O30" s="5">
        <f>SUM(O27:O29)</f>
        <v>0</v>
      </c>
      <c r="P30" s="31">
        <f>IF(O30&lt;&gt;0,N30/O30,0)</f>
        <v>0</v>
      </c>
      <c r="Q30" s="8">
        <f t="shared" si="3"/>
        <v>38589.973757272142</v>
      </c>
      <c r="R30" s="5">
        <f t="shared" si="3"/>
        <v>9756.0890741113872</v>
      </c>
      <c r="S30" s="31">
        <f>IF(R30&lt;&gt;0,Q30/R30,0)</f>
        <v>3.9554757510029219</v>
      </c>
    </row>
    <row r="31" spans="1:19" ht="12.75" customHeight="1" x14ac:dyDescent="0.25">
      <c r="A31" s="130"/>
      <c r="B31" s="32"/>
      <c r="C31" s="33"/>
      <c r="D31" s="35"/>
      <c r="E31" s="32"/>
      <c r="F31" s="33"/>
      <c r="G31" s="35"/>
      <c r="H31" s="32"/>
      <c r="I31" s="33"/>
      <c r="J31" s="35"/>
      <c r="K31" s="32"/>
      <c r="L31" s="33"/>
      <c r="M31" s="35"/>
      <c r="N31" s="32"/>
      <c r="O31" s="33"/>
      <c r="P31" s="35"/>
      <c r="Q31" s="32"/>
      <c r="R31" s="33"/>
      <c r="S31" s="35"/>
    </row>
    <row r="32" spans="1:19" ht="12.75" customHeight="1" x14ac:dyDescent="0.3">
      <c r="A32" s="131" t="s">
        <v>73</v>
      </c>
      <c r="B32" s="104"/>
      <c r="C32" s="105"/>
      <c r="D32" s="107"/>
      <c r="E32" s="104"/>
      <c r="F32" s="105"/>
      <c r="G32" s="107"/>
      <c r="H32" s="104"/>
      <c r="I32" s="105"/>
      <c r="J32" s="107"/>
      <c r="K32" s="104"/>
      <c r="L32" s="105"/>
      <c r="M32" s="107"/>
      <c r="N32" s="104"/>
      <c r="O32" s="105"/>
      <c r="P32" s="107"/>
      <c r="Q32" s="104"/>
      <c r="R32" s="105"/>
      <c r="S32" s="107"/>
    </row>
    <row r="33" spans="1:20" ht="12.75" customHeight="1" x14ac:dyDescent="0.25">
      <c r="A33" s="90" t="s">
        <v>28</v>
      </c>
      <c r="B33" s="8">
        <f>SUM(B9,B15,B21,B27)</f>
        <v>558294.29124119226</v>
      </c>
      <c r="C33" s="5">
        <f>C21</f>
        <v>1065463.7897604872</v>
      </c>
      <c r="D33" s="31">
        <f>IF(C33&lt;&gt;0,B33/C33,0)</f>
        <v>0.52399180207400109</v>
      </c>
      <c r="E33" s="8">
        <f>SUM(E9,E15,E21,E27)</f>
        <v>487.71160554772388</v>
      </c>
      <c r="F33" s="5">
        <f>F21</f>
        <v>420.78480243627837</v>
      </c>
      <c r="G33" s="31">
        <f>IF(F33&lt;&gt;0,E33/F33,0)</f>
        <v>1.1590523296562751</v>
      </c>
      <c r="H33" s="8">
        <f>SUM(H9,H15,H21,H27)</f>
        <v>9131.2504169143613</v>
      </c>
      <c r="I33" s="5">
        <f>I21</f>
        <v>2968.9055115434439</v>
      </c>
      <c r="J33" s="31">
        <f>IF(I33&lt;&gt;0,H33/I33,0)</f>
        <v>3.0756285039759654</v>
      </c>
      <c r="K33" s="8">
        <f>SUM(K9,K15,K21,K27)</f>
        <v>0</v>
      </c>
      <c r="L33" s="5">
        <f>L21</f>
        <v>0</v>
      </c>
      <c r="M33" s="31">
        <f>IF(L33&lt;&gt;0,K33/L33,0)</f>
        <v>0</v>
      </c>
      <c r="N33" s="8">
        <f>SUM(N9,N15,N21,N27)</f>
        <v>11264.755130527137</v>
      </c>
      <c r="O33" s="5">
        <f>O21</f>
        <v>21682.242686231566</v>
      </c>
      <c r="P33" s="31">
        <f>IF(O33&lt;&gt;0,N33/O33,0)</f>
        <v>0.51953828271096536</v>
      </c>
      <c r="Q33" s="8">
        <f t="shared" ref="Q33:R36" si="4">SUM(B33,E33,H33,K33,N33)</f>
        <v>579178.0083941815</v>
      </c>
      <c r="R33" s="5">
        <f t="shared" si="4"/>
        <v>1090535.7227606985</v>
      </c>
      <c r="S33" s="31">
        <f>IF(R33&lt;&gt;0,Q33/R33,0)</f>
        <v>0.53109494380247213</v>
      </c>
      <c r="T33" s="10"/>
    </row>
    <row r="34" spans="1:20" ht="12.75" customHeight="1" x14ac:dyDescent="0.25">
      <c r="A34" s="90" t="s">
        <v>29</v>
      </c>
      <c r="B34" s="8">
        <f>SUM(B10,B16,B22,B28)</f>
        <v>65160.829112911932</v>
      </c>
      <c r="C34" s="5">
        <f>C22</f>
        <v>37613.822249175566</v>
      </c>
      <c r="D34" s="31">
        <f>IF(C34&lt;&gt;0,B34/C34,0)</f>
        <v>1.7323639347591204</v>
      </c>
      <c r="E34" s="8">
        <f>SUM(E10,E16,E22,E28)</f>
        <v>6023.5985248820898</v>
      </c>
      <c r="F34" s="5">
        <f>F22</f>
        <v>2918.5532918575313</v>
      </c>
      <c r="G34" s="31">
        <f>IF(F34&lt;&gt;0,E34/F34,0)</f>
        <v>2.0638987616526725</v>
      </c>
      <c r="H34" s="8">
        <f>SUM(H10,H16,H22,H28)</f>
        <v>23138.820542156769</v>
      </c>
      <c r="I34" s="5">
        <f>I22</f>
        <v>5471.827715236569</v>
      </c>
      <c r="J34" s="31">
        <f>IF(I34&lt;&gt;0,H34/I34,0)</f>
        <v>4.2287187657106973</v>
      </c>
      <c r="K34" s="8">
        <f>SUM(K10,K16,K22,K28)</f>
        <v>11306.893689348362</v>
      </c>
      <c r="L34" s="5">
        <f>L22</f>
        <v>1939.8429765822491</v>
      </c>
      <c r="M34" s="31">
        <f>IF(L34&lt;&gt;0,K34/L34,0)</f>
        <v>5.8287674960525093</v>
      </c>
      <c r="N34" s="8">
        <f>SUM(N10,N16,N22,N28)</f>
        <v>4106.3670089802818</v>
      </c>
      <c r="O34" s="5">
        <f>O22</f>
        <v>2402.8880789077748</v>
      </c>
      <c r="P34" s="31">
        <f>IF(O34&lt;&gt;0,N34/O34,0)</f>
        <v>1.7089297853801073</v>
      </c>
      <c r="Q34" s="8">
        <f t="shared" si="4"/>
        <v>109736.50887827943</v>
      </c>
      <c r="R34" s="5">
        <f t="shared" si="4"/>
        <v>50346.934311759695</v>
      </c>
      <c r="S34" s="31">
        <f>IF(R34&lt;&gt;0,Q34/R34,0)</f>
        <v>2.1796065714501296</v>
      </c>
      <c r="T34" s="10"/>
    </row>
    <row r="35" spans="1:20" ht="12.75" customHeight="1" x14ac:dyDescent="0.25">
      <c r="A35" s="90" t="s">
        <v>33</v>
      </c>
      <c r="B35" s="8">
        <f>SUM(B11,B17,B23,B29)</f>
        <v>8536.5081528553237</v>
      </c>
      <c r="C35" s="5">
        <f>C23</f>
        <v>494.14779858054612</v>
      </c>
      <c r="D35" s="31">
        <f>IF(C35&lt;&gt;0,B35/C35,0)</f>
        <v>17.275212350184887</v>
      </c>
      <c r="E35" s="8">
        <f>SUM(E11,E17,E23,E29)</f>
        <v>0</v>
      </c>
      <c r="F35" s="5">
        <f>F23</f>
        <v>0</v>
      </c>
      <c r="G35" s="31">
        <f>IF(F35&lt;&gt;0,E35/F35,0)</f>
        <v>0</v>
      </c>
      <c r="H35" s="8">
        <f>SUM(H11,H17,H23,H29)</f>
        <v>4584.5957777674212</v>
      </c>
      <c r="I35" s="5">
        <f>I23</f>
        <v>213.65143695680791</v>
      </c>
      <c r="J35" s="31">
        <f>IF(I35&lt;&gt;0,H35/I35,0)</f>
        <v>21.458296012744579</v>
      </c>
      <c r="K35" s="8">
        <f>SUM(K11,K17,K23,K29)</f>
        <v>71487.092123906448</v>
      </c>
      <c r="L35" s="5">
        <f>L23</f>
        <v>3396.9283830187678</v>
      </c>
      <c r="M35" s="31">
        <f>IF(L35&lt;&gt;0,K35/L35,0)</f>
        <v>21.044627399644384</v>
      </c>
      <c r="N35" s="8">
        <f>SUM(N11,N17,N23,N29)</f>
        <v>15108.479718323519</v>
      </c>
      <c r="O35" s="5">
        <f>O23</f>
        <v>869.37236559805081</v>
      </c>
      <c r="P35" s="31">
        <f>IF(O35&lt;&gt;0,N35/O35,0)</f>
        <v>17.378605895679961</v>
      </c>
      <c r="Q35" s="8">
        <f t="shared" si="4"/>
        <v>99716.675772852715</v>
      </c>
      <c r="R35" s="5">
        <f t="shared" si="4"/>
        <v>4974.0999841541734</v>
      </c>
      <c r="S35" s="31">
        <f>IF(R35&lt;&gt;0,Q35/R35,0)</f>
        <v>20.047179608475272</v>
      </c>
      <c r="T35" s="10"/>
    </row>
    <row r="36" spans="1:20" ht="12.75" customHeight="1" x14ac:dyDescent="0.25">
      <c r="A36" s="130" t="s">
        <v>74</v>
      </c>
      <c r="B36" s="32">
        <f>SUM(B33:B35)</f>
        <v>631991.62850695953</v>
      </c>
      <c r="C36" s="33">
        <f>SUM(C33:C35)</f>
        <v>1103571.7598082433</v>
      </c>
      <c r="D36" s="35">
        <f>IF(C36&lt;&gt;0,B36/C36,0)</f>
        <v>0.57267832643413641</v>
      </c>
      <c r="E36" s="32">
        <f>SUM(E33:E35)</f>
        <v>6511.3101304298134</v>
      </c>
      <c r="F36" s="33">
        <f>SUM(F33:F35)</f>
        <v>3339.3380942938097</v>
      </c>
      <c r="G36" s="35">
        <f>IF(F36&lt;&gt;0,E36/F36,0)</f>
        <v>1.949880469293062</v>
      </c>
      <c r="H36" s="32">
        <f>SUM(H33:H35)</f>
        <v>36854.666736838553</v>
      </c>
      <c r="I36" s="33">
        <f>SUM(I33:I35)</f>
        <v>8654.3846637368206</v>
      </c>
      <c r="J36" s="35">
        <f>IF(I36&lt;&gt;0,H36/I36,0)</f>
        <v>4.2584964926813544</v>
      </c>
      <c r="K36" s="32">
        <f>SUM(K33:K35)</f>
        <v>82793.985813254811</v>
      </c>
      <c r="L36" s="33">
        <f>SUM(L33:L35)</f>
        <v>5336.7713596010171</v>
      </c>
      <c r="M36" s="35">
        <f>IF(L36&lt;&gt;0,K36/L36,0)</f>
        <v>15.513871634074386</v>
      </c>
      <c r="N36" s="32">
        <f>SUM(N33:N35)</f>
        <v>30479.601857830938</v>
      </c>
      <c r="O36" s="33">
        <f>SUM(O33:O35)</f>
        <v>24954.50313073739</v>
      </c>
      <c r="P36" s="35">
        <f>IF(O36&lt;&gt;0,N36/O36,0)</f>
        <v>1.2214068818820951</v>
      </c>
      <c r="Q36" s="32">
        <f t="shared" si="4"/>
        <v>788631.19304531359</v>
      </c>
      <c r="R36" s="33">
        <f t="shared" si="4"/>
        <v>1145856.7570566125</v>
      </c>
      <c r="S36" s="35">
        <f>IF(R36&lt;&gt;0,Q36/R36,0)</f>
        <v>0.68824588081243931</v>
      </c>
      <c r="T36" s="10"/>
    </row>
    <row r="37" spans="1:20" ht="12.75" hidden="1" customHeight="1" x14ac:dyDescent="0.25">
      <c r="A37" s="63"/>
      <c r="B37" s="5"/>
      <c r="C37" s="48"/>
      <c r="D37" s="49"/>
      <c r="E37" s="48"/>
      <c r="F37" s="50"/>
      <c r="H37" s="51"/>
      <c r="J37" s="49"/>
    </row>
    <row r="38" spans="1:20" hidden="1" x14ac:dyDescent="0.25">
      <c r="A38" s="66" t="s">
        <v>26</v>
      </c>
      <c r="B38" s="70">
        <f>B33-'Table 5.9'!B54</f>
        <v>0</v>
      </c>
      <c r="C38" s="70">
        <f>C21-'Table 5.9'!C54</f>
        <v>0</v>
      </c>
      <c r="D38" s="70">
        <f>D33-'Table 5.9'!D54</f>
        <v>0</v>
      </c>
      <c r="E38" s="70">
        <f>E33-'Table 5.9'!E54</f>
        <v>0</v>
      </c>
      <c r="F38" s="70">
        <f>F21-'Table 5.9'!F54</f>
        <v>0</v>
      </c>
      <c r="G38" s="70">
        <f>G33-'Table 5.9'!G54</f>
        <v>0</v>
      </c>
      <c r="H38" s="70">
        <f>H33-'Table 5.9'!H54</f>
        <v>0</v>
      </c>
      <c r="I38" s="70">
        <f>I21-'Table 5.9'!I54</f>
        <v>0</v>
      </c>
      <c r="J38" s="70">
        <f>J33-'Table 5.9'!J54</f>
        <v>0</v>
      </c>
      <c r="K38" s="70">
        <f>K33-'Table 5.9'!K54</f>
        <v>0</v>
      </c>
      <c r="L38" s="70">
        <f>L21-'Table 5.9'!L54</f>
        <v>0</v>
      </c>
      <c r="M38" s="70">
        <f>M33-'Table 5.9'!M54</f>
        <v>0</v>
      </c>
      <c r="N38" s="70">
        <f>N33-'Table 5.9'!N54</f>
        <v>0</v>
      </c>
      <c r="O38" s="70">
        <f>O21-'Table 5.9'!O54</f>
        <v>0</v>
      </c>
      <c r="P38" s="70">
        <f>P33-'Table 5.9'!P54</f>
        <v>0</v>
      </c>
      <c r="Q38" s="70">
        <f>Q33-'Table 5.9'!Q54</f>
        <v>0</v>
      </c>
      <c r="R38" s="70">
        <f>R21-'Table 5.9'!R54</f>
        <v>0</v>
      </c>
      <c r="S38" s="70">
        <f>S33-'Table 5.9'!S54</f>
        <v>0</v>
      </c>
    </row>
    <row r="39" spans="1:20" ht="13" hidden="1" x14ac:dyDescent="0.3">
      <c r="A39" s="53"/>
      <c r="B39" s="70">
        <f>B34-'Table 5.10'!B25</f>
        <v>0</v>
      </c>
      <c r="C39" s="70">
        <f>C22-'Table 5.10'!C25</f>
        <v>0</v>
      </c>
      <c r="D39" s="70">
        <f>D34-'Table 5.10'!D25</f>
        <v>0</v>
      </c>
      <c r="E39" s="70">
        <f>E34-'Table 5.10'!E25</f>
        <v>0</v>
      </c>
      <c r="F39" s="70">
        <f>F22-'Table 5.10'!F25</f>
        <v>0</v>
      </c>
      <c r="G39" s="70">
        <f>G34-'Table 5.10'!G25</f>
        <v>0</v>
      </c>
      <c r="H39" s="70">
        <f>H34-'Table 5.10'!H25</f>
        <v>0</v>
      </c>
      <c r="I39" s="70">
        <f>I22-'Table 5.10'!I25</f>
        <v>0</v>
      </c>
      <c r="J39" s="70">
        <f>J34-'Table 5.10'!J25</f>
        <v>0</v>
      </c>
      <c r="K39" s="70">
        <f>K34-'Table 5.10'!K25</f>
        <v>0</v>
      </c>
      <c r="L39" s="70">
        <f>L22-'Table 5.10'!L25</f>
        <v>0</v>
      </c>
      <c r="M39" s="70">
        <f>M34-'Table 5.10'!M25</f>
        <v>0</v>
      </c>
      <c r="N39" s="70">
        <f>N34-'Table 5.10'!N25</f>
        <v>0</v>
      </c>
      <c r="O39" s="70">
        <f>O22-'Table 5.10'!O25</f>
        <v>0</v>
      </c>
      <c r="P39" s="70">
        <f>P34-'Table 5.10'!P25</f>
        <v>0</v>
      </c>
      <c r="Q39" s="70">
        <f>Q34-'Table 5.10'!Q25</f>
        <v>0</v>
      </c>
      <c r="R39" s="70">
        <f>R22-'Table 5.10'!R25</f>
        <v>0</v>
      </c>
      <c r="S39" s="70">
        <f>S34-'Table 5.10'!S25</f>
        <v>0</v>
      </c>
    </row>
    <row r="40" spans="1:20" ht="13" hidden="1" x14ac:dyDescent="0.3">
      <c r="A40" s="53"/>
      <c r="B40" s="70">
        <f>B35-'Table 5.11'!B25</f>
        <v>0</v>
      </c>
      <c r="C40" s="70">
        <f>C23-'Table 5.11'!C25</f>
        <v>0</v>
      </c>
      <c r="D40" s="70">
        <f>D35-'Table 5.11'!D25</f>
        <v>0</v>
      </c>
      <c r="E40" s="70">
        <f>E35-'Table 5.11'!E25</f>
        <v>0</v>
      </c>
      <c r="F40" s="70">
        <f>F23-'Table 5.11'!F25</f>
        <v>0</v>
      </c>
      <c r="G40" s="70">
        <f>G35-'Table 5.11'!G25</f>
        <v>0</v>
      </c>
      <c r="H40" s="70">
        <f>H35-'Table 5.11'!H25</f>
        <v>0</v>
      </c>
      <c r="I40" s="70">
        <f>I23-'Table 5.11'!I25</f>
        <v>0</v>
      </c>
      <c r="J40" s="70">
        <f>J35-'Table 5.11'!J25</f>
        <v>0</v>
      </c>
      <c r="K40" s="70">
        <f>K35-'Table 5.11'!K25</f>
        <v>0</v>
      </c>
      <c r="L40" s="70">
        <f>L23-'Table 5.11'!L25</f>
        <v>0</v>
      </c>
      <c r="M40" s="70">
        <f>M35-'Table 5.11'!M25</f>
        <v>0</v>
      </c>
      <c r="N40" s="70">
        <f>N35-'Table 5.11'!N25</f>
        <v>0</v>
      </c>
      <c r="O40" s="70">
        <f>O23-'Table 5.11'!O25</f>
        <v>0</v>
      </c>
      <c r="P40" s="70">
        <f>P35-'Table 5.11'!P25</f>
        <v>0</v>
      </c>
      <c r="Q40" s="70">
        <f>Q35-'Table 5.11'!Q25</f>
        <v>0</v>
      </c>
      <c r="R40" s="70">
        <f>R23-'Table 5.11'!R25</f>
        <v>0</v>
      </c>
      <c r="S40" s="70">
        <f>S35-'Table 5.11'!S25</f>
        <v>0</v>
      </c>
    </row>
    <row r="41" spans="1:20" ht="13" hidden="1" x14ac:dyDescent="0.3">
      <c r="A41" s="53"/>
      <c r="B41" s="41"/>
      <c r="C41" s="7">
        <f>C21-C9-C15</f>
        <v>0</v>
      </c>
      <c r="E41" s="41"/>
      <c r="F41" s="7">
        <f>F21-F9-F15</f>
        <v>4.4408920985006262E-14</v>
      </c>
      <c r="H41" s="41"/>
      <c r="I41" s="7">
        <f>I21-I9-I15</f>
        <v>9.0949470177292824E-13</v>
      </c>
      <c r="J41" s="5"/>
      <c r="K41" s="41"/>
      <c r="L41" s="7">
        <f>L21-L9-L15</f>
        <v>0</v>
      </c>
      <c r="N41" s="41"/>
      <c r="O41" s="7">
        <f>O21-O9-O15</f>
        <v>-3.3537617127876729E-12</v>
      </c>
      <c r="Q41" s="41"/>
      <c r="R41" s="7">
        <f>R21-R9-R15</f>
        <v>0</v>
      </c>
    </row>
    <row r="42" spans="1:20" ht="13" hidden="1" x14ac:dyDescent="0.3">
      <c r="A42" s="53"/>
      <c r="B42" s="41"/>
      <c r="C42" s="7">
        <f>C22-C10-C16</f>
        <v>0</v>
      </c>
      <c r="E42" s="41"/>
      <c r="F42" s="7">
        <f>F22-F10-F16</f>
        <v>0</v>
      </c>
      <c r="H42" s="41"/>
      <c r="I42" s="7">
        <f>I22-I10-I16</f>
        <v>0</v>
      </c>
      <c r="J42" s="5"/>
      <c r="K42" s="41"/>
      <c r="L42" s="7">
        <f>L22-L10-L16</f>
        <v>0</v>
      </c>
      <c r="N42" s="41"/>
      <c r="O42" s="7">
        <f>O22-O10-O16</f>
        <v>0</v>
      </c>
      <c r="Q42" s="41"/>
      <c r="R42" s="7">
        <f>R22-R10-R16</f>
        <v>0</v>
      </c>
    </row>
    <row r="43" spans="1:20" ht="13" hidden="1" x14ac:dyDescent="0.3">
      <c r="A43" s="53"/>
      <c r="B43" s="41"/>
      <c r="C43" s="7">
        <f>C23-C11-C17</f>
        <v>0</v>
      </c>
      <c r="E43" s="41"/>
      <c r="F43" s="7">
        <f>F23-F11-F17</f>
        <v>0</v>
      </c>
      <c r="H43" s="41"/>
      <c r="I43" s="7">
        <f>I23-I11-I17</f>
        <v>0</v>
      </c>
      <c r="J43" s="5"/>
      <c r="K43" s="41"/>
      <c r="L43" s="7">
        <f>L23-L11-L17</f>
        <v>0</v>
      </c>
      <c r="N43" s="41"/>
      <c r="O43" s="7">
        <f>O23-O11-O17</f>
        <v>0</v>
      </c>
      <c r="Q43" s="41"/>
      <c r="R43" s="7">
        <f>R23-R11-R17</f>
        <v>0</v>
      </c>
    </row>
    <row r="44" spans="1:20" x14ac:dyDescent="0.25">
      <c r="A44" s="12"/>
      <c r="B44" s="12"/>
      <c r="C44" s="12"/>
      <c r="D44" s="12"/>
      <c r="E44" s="12"/>
      <c r="H44" s="41"/>
    </row>
    <row r="45" spans="1:20" x14ac:dyDescent="0.25">
      <c r="A45" s="3" t="s">
        <v>27</v>
      </c>
      <c r="C45" s="21"/>
    </row>
    <row r="46" spans="1:20" x14ac:dyDescent="0.25">
      <c r="A46" s="65" t="s">
        <v>76</v>
      </c>
      <c r="C46" s="21"/>
    </row>
    <row r="47" spans="1:20" x14ac:dyDescent="0.25">
      <c r="A47" s="65" t="s">
        <v>97</v>
      </c>
      <c r="D47" s="65"/>
    </row>
    <row r="48" spans="1:20" x14ac:dyDescent="0.25">
      <c r="A48" s="3"/>
      <c r="D48" s="65"/>
    </row>
    <row r="49" spans="1:1" x14ac:dyDescent="0.25">
      <c r="A49" s="65"/>
    </row>
    <row r="50" spans="1:1" x14ac:dyDescent="0.25">
      <c r="A50" s="65"/>
    </row>
  </sheetData>
  <phoneticPr fontId="5" type="noConversion"/>
  <printOptions horizontalCentered="1"/>
  <pageMargins left="0.75" right="0.75" top="1" bottom="1" header="0.5" footer="0.5"/>
  <pageSetup scale="70" orientation="landscape" r:id="rId1"/>
  <headerFooter alignWithMargins="0">
    <oddFooter>&amp;L&amp;F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C3:H15"/>
  <sheetViews>
    <sheetView tabSelected="1" zoomScale="70" workbookViewId="0"/>
  </sheetViews>
  <sheetFormatPr defaultRowHeight="12.5" x14ac:dyDescent="0.25"/>
  <cols>
    <col min="4" max="4" width="13.08984375" bestFit="1" customWidth="1"/>
  </cols>
  <sheetData>
    <row r="3" spans="3:8" x14ac:dyDescent="0.25">
      <c r="C3" s="47" t="s">
        <v>45</v>
      </c>
      <c r="D3" s="4" t="s">
        <v>46</v>
      </c>
    </row>
    <row r="4" spans="3:8" x14ac:dyDescent="0.25">
      <c r="C4" s="46">
        <v>1</v>
      </c>
      <c r="D4" s="7">
        <f>SUM('Table 5.1'!B32:S34)</f>
        <v>0</v>
      </c>
    </row>
    <row r="5" spans="3:8" x14ac:dyDescent="0.25">
      <c r="C5" s="46">
        <v>2</v>
      </c>
      <c r="D5" s="7">
        <f>SUM('Table 5.2'!B58:S63)</f>
        <v>-1.4921397450962104E-13</v>
      </c>
      <c r="H5" s="65"/>
    </row>
    <row r="6" spans="3:8" x14ac:dyDescent="0.25">
      <c r="C6" s="46">
        <v>3</v>
      </c>
      <c r="D6" s="7">
        <f>SUM('Table 5.3'!B32:S35)</f>
        <v>-3.765876499528531E-13</v>
      </c>
      <c r="H6" s="65"/>
    </row>
    <row r="7" spans="3:8" x14ac:dyDescent="0.25">
      <c r="C7" s="46">
        <v>4</v>
      </c>
      <c r="D7" s="7">
        <f>SUM('Table 5.4'!B32:S34)</f>
        <v>0</v>
      </c>
      <c r="H7" s="65"/>
    </row>
    <row r="8" spans="3:8" x14ac:dyDescent="0.25">
      <c r="C8" s="46">
        <v>5</v>
      </c>
      <c r="D8" s="7">
        <f>SUM('Table 5.5'!B35:R47)</f>
        <v>-1.8538148793822984E-10</v>
      </c>
      <c r="H8" s="65"/>
    </row>
    <row r="9" spans="3:8" x14ac:dyDescent="0.25">
      <c r="C9" s="46">
        <v>6</v>
      </c>
      <c r="D9" s="7">
        <f>SUM('Table 5.6'!B26:R26)</f>
        <v>0</v>
      </c>
    </row>
    <row r="10" spans="3:8" x14ac:dyDescent="0.25">
      <c r="C10" s="46">
        <v>7</v>
      </c>
      <c r="D10" s="7">
        <f>SUM('Table 5.7'!B26:R31)</f>
        <v>0</v>
      </c>
    </row>
    <row r="11" spans="3:8" x14ac:dyDescent="0.25">
      <c r="C11" s="46">
        <v>8</v>
      </c>
      <c r="D11" s="7">
        <f>SUM('Table 5.8'!B35:S37)</f>
        <v>0</v>
      </c>
    </row>
    <row r="12" spans="3:8" x14ac:dyDescent="0.25">
      <c r="C12" s="46">
        <v>9</v>
      </c>
      <c r="D12" s="7">
        <f>SUM('Table 5.9'!B58:R80)</f>
        <v>0</v>
      </c>
    </row>
    <row r="13" spans="3:8" x14ac:dyDescent="0.25">
      <c r="C13" s="46">
        <v>10</v>
      </c>
      <c r="D13" s="7">
        <f>SUM('Table 5.10'!B29:R32)</f>
        <v>0</v>
      </c>
    </row>
    <row r="14" spans="3:8" x14ac:dyDescent="0.25">
      <c r="C14" s="46">
        <v>11</v>
      </c>
      <c r="D14" s="7">
        <f>SUM('Table 5.11'!B29:R43)</f>
        <v>0</v>
      </c>
    </row>
    <row r="15" spans="3:8" x14ac:dyDescent="0.25">
      <c r="C15" s="46">
        <v>12</v>
      </c>
      <c r="D15" s="7">
        <f>SUM('Table 5.12'!B38:S43)</f>
        <v>-2.3998580900297384E-12</v>
      </c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50"/>
  <sheetViews>
    <sheetView zoomScale="70" workbookViewId="0"/>
  </sheetViews>
  <sheetFormatPr defaultRowHeight="12.5" x14ac:dyDescent="0.25"/>
  <cols>
    <col min="1" max="1" width="22.90625" customWidth="1"/>
    <col min="2" max="3" width="8.36328125" customWidth="1"/>
    <col min="4" max="4" width="7.6328125" customWidth="1"/>
    <col min="5" max="6" width="8.36328125" customWidth="1"/>
    <col min="7" max="7" width="7.6328125" customWidth="1"/>
    <col min="8" max="9" width="8.36328125" customWidth="1"/>
    <col min="10" max="10" width="7.6328125" customWidth="1"/>
    <col min="11" max="12" width="8.36328125" customWidth="1"/>
    <col min="13" max="13" width="7.6328125" customWidth="1"/>
    <col min="14" max="15" width="8.36328125" customWidth="1"/>
    <col min="16" max="16" width="7.6328125" customWidth="1"/>
    <col min="17" max="18" width="8.36328125" customWidth="1"/>
    <col min="19" max="19" width="7.6328125" customWidth="1"/>
  </cols>
  <sheetData>
    <row r="1" spans="1:19" ht="15.5" x14ac:dyDescent="0.35">
      <c r="A1" s="147" t="s">
        <v>94</v>
      </c>
    </row>
    <row r="2" spans="1:19" ht="15.5" x14ac:dyDescent="0.35">
      <c r="A2" s="26" t="s">
        <v>95</v>
      </c>
    </row>
    <row r="3" spans="1:19" x14ac:dyDescent="0.25"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ht="13" x14ac:dyDescent="0.3">
      <c r="B4" s="22" t="s">
        <v>9</v>
      </c>
      <c r="C4" s="19"/>
      <c r="D4" s="20"/>
      <c r="E4" s="22" t="s">
        <v>5</v>
      </c>
      <c r="F4" s="19"/>
      <c r="G4" s="20"/>
      <c r="H4" s="23" t="s">
        <v>21</v>
      </c>
      <c r="I4" s="19"/>
      <c r="J4" s="20"/>
      <c r="K4" s="22" t="s">
        <v>4</v>
      </c>
      <c r="L4" s="19"/>
      <c r="M4" s="20"/>
      <c r="N4" s="22" t="s">
        <v>6</v>
      </c>
      <c r="O4" s="19"/>
      <c r="P4" s="20"/>
      <c r="Q4" s="22" t="s">
        <v>20</v>
      </c>
      <c r="R4" s="19"/>
      <c r="S4" s="20"/>
    </row>
    <row r="5" spans="1:19" x14ac:dyDescent="0.25">
      <c r="B5" s="13" t="s">
        <v>16</v>
      </c>
      <c r="C5" s="14" t="s">
        <v>15</v>
      </c>
      <c r="D5" s="15" t="s">
        <v>17</v>
      </c>
      <c r="E5" s="13" t="s">
        <v>16</v>
      </c>
      <c r="F5" s="14" t="s">
        <v>15</v>
      </c>
      <c r="G5" s="15" t="s">
        <v>17</v>
      </c>
      <c r="H5" s="13" t="s">
        <v>16</v>
      </c>
      <c r="I5" s="14" t="s">
        <v>15</v>
      </c>
      <c r="J5" s="15" t="s">
        <v>17</v>
      </c>
      <c r="K5" s="13" t="s">
        <v>16</v>
      </c>
      <c r="L5" s="14" t="s">
        <v>15</v>
      </c>
      <c r="M5" s="15" t="s">
        <v>17</v>
      </c>
      <c r="N5" s="13" t="s">
        <v>16</v>
      </c>
      <c r="O5" s="14" t="s">
        <v>15</v>
      </c>
      <c r="P5" s="15" t="s">
        <v>17</v>
      </c>
      <c r="Q5" s="13" t="s">
        <v>16</v>
      </c>
      <c r="R5" s="14" t="s">
        <v>15</v>
      </c>
      <c r="S5" s="15" t="s">
        <v>17</v>
      </c>
    </row>
    <row r="6" spans="1:19" x14ac:dyDescent="0.25">
      <c r="A6" s="39"/>
      <c r="B6" s="16" t="s">
        <v>18</v>
      </c>
      <c r="C6" s="17" t="s">
        <v>19</v>
      </c>
      <c r="D6" s="18" t="s">
        <v>16</v>
      </c>
      <c r="E6" s="16" t="s">
        <v>18</v>
      </c>
      <c r="F6" s="17" t="s">
        <v>19</v>
      </c>
      <c r="G6" s="18" t="s">
        <v>16</v>
      </c>
      <c r="H6" s="16" t="s">
        <v>18</v>
      </c>
      <c r="I6" s="17" t="s">
        <v>19</v>
      </c>
      <c r="J6" s="18" t="s">
        <v>16</v>
      </c>
      <c r="K6" s="16" t="s">
        <v>18</v>
      </c>
      <c r="L6" s="17" t="s">
        <v>19</v>
      </c>
      <c r="M6" s="18" t="s">
        <v>16</v>
      </c>
      <c r="N6" s="16" t="s">
        <v>18</v>
      </c>
      <c r="O6" s="17" t="s">
        <v>19</v>
      </c>
      <c r="P6" s="18" t="s">
        <v>16</v>
      </c>
      <c r="Q6" s="16" t="s">
        <v>18</v>
      </c>
      <c r="R6" s="17" t="s">
        <v>19</v>
      </c>
      <c r="S6" s="18" t="s">
        <v>16</v>
      </c>
    </row>
    <row r="7" spans="1:19" ht="13" x14ac:dyDescent="0.3">
      <c r="A7" s="88" t="s">
        <v>28</v>
      </c>
      <c r="B7" s="37"/>
      <c r="C7" s="38"/>
      <c r="D7" s="15"/>
      <c r="E7" s="37"/>
      <c r="F7" s="38"/>
      <c r="G7" s="15"/>
      <c r="H7" s="37"/>
      <c r="I7" s="38"/>
      <c r="J7" s="15"/>
      <c r="K7" s="37"/>
      <c r="L7" s="38"/>
      <c r="M7" s="15"/>
      <c r="N7" s="37"/>
      <c r="O7" s="38"/>
      <c r="P7" s="15"/>
      <c r="Q7" s="37"/>
      <c r="R7" s="38"/>
      <c r="S7" s="15"/>
    </row>
    <row r="8" spans="1:19" ht="13" x14ac:dyDescent="0.3">
      <c r="A8" s="89" t="s">
        <v>10</v>
      </c>
      <c r="B8" s="29"/>
      <c r="D8" s="30"/>
      <c r="E8" s="29"/>
      <c r="G8" s="30"/>
      <c r="H8" s="29"/>
      <c r="J8" s="30"/>
      <c r="K8" s="29"/>
      <c r="M8" s="30"/>
      <c r="N8" s="29"/>
      <c r="P8" s="30"/>
      <c r="Q8" s="29"/>
      <c r="S8" s="30"/>
    </row>
    <row r="9" spans="1:19" x14ac:dyDescent="0.25">
      <c r="A9" s="90" t="s">
        <v>8</v>
      </c>
      <c r="B9" s="29"/>
      <c r="D9" s="30"/>
      <c r="E9" s="29"/>
      <c r="G9" s="30"/>
      <c r="H9" s="29"/>
      <c r="J9" s="30"/>
      <c r="K9" s="29"/>
      <c r="M9" s="30"/>
      <c r="N9" s="29"/>
      <c r="P9" s="30"/>
      <c r="Q9" s="29"/>
      <c r="S9" s="30"/>
    </row>
    <row r="10" spans="1:19" x14ac:dyDescent="0.25">
      <c r="A10" s="91" t="s">
        <v>1</v>
      </c>
      <c r="B10" s="8">
        <v>0</v>
      </c>
      <c r="C10" s="5">
        <v>53972.811574478663</v>
      </c>
      <c r="D10" s="31">
        <f>IF(C10&lt;&gt;0,B10/C10,0)</f>
        <v>0</v>
      </c>
      <c r="E10" s="8">
        <v>0</v>
      </c>
      <c r="F10" s="5">
        <v>233.16733772083145</v>
      </c>
      <c r="G10" s="31">
        <f>IF(F10&lt;&gt;0,E10/F10,0)</f>
        <v>0</v>
      </c>
      <c r="H10" s="8">
        <v>0</v>
      </c>
      <c r="I10" s="5">
        <v>21728.139454102493</v>
      </c>
      <c r="J10" s="31">
        <f>IF(I10&lt;&gt;0,H10/I10,0)</f>
        <v>0</v>
      </c>
      <c r="K10" s="8">
        <v>0</v>
      </c>
      <c r="L10" s="5">
        <v>0</v>
      </c>
      <c r="M10" s="31">
        <f>IF(L10&lt;&gt;0,K10/L10,0)</f>
        <v>0</v>
      </c>
      <c r="N10" s="8">
        <v>0</v>
      </c>
      <c r="O10" s="5">
        <v>15.314165573007966</v>
      </c>
      <c r="P10" s="31">
        <f>IF(O10&lt;&gt;0,N10/O10,0)</f>
        <v>0</v>
      </c>
      <c r="Q10" s="8">
        <f>SUM(B10,E10,H10,K10,N10)</f>
        <v>0</v>
      </c>
      <c r="R10" s="5">
        <f>SUM(C10,F10,I10,L10,O10)</f>
        <v>75949.432531875005</v>
      </c>
      <c r="S10" s="31">
        <f>IF(R10&lt;&gt;0,Q10/R10,0)</f>
        <v>0</v>
      </c>
    </row>
    <row r="11" spans="1:19" x14ac:dyDescent="0.25">
      <c r="A11" s="91" t="s">
        <v>12</v>
      </c>
      <c r="B11" s="8">
        <v>8336.6695625521425</v>
      </c>
      <c r="C11" s="5">
        <v>83888.77609979632</v>
      </c>
      <c r="D11" s="31">
        <f>IF(C11&lt;&gt;0,B11/C11,0)</f>
        <v>9.9377651578020629E-2</v>
      </c>
      <c r="E11" s="8">
        <v>36.015152641737252</v>
      </c>
      <c r="F11" s="5">
        <v>362.40696041666905</v>
      </c>
      <c r="G11" s="31">
        <f>IF(F11&lt;&gt;0,E11/F11,0)</f>
        <v>9.9377651578020629E-2</v>
      </c>
      <c r="H11" s="8">
        <v>3356.1401297011157</v>
      </c>
      <c r="I11" s="5">
        <v>33771.578180897508</v>
      </c>
      <c r="J11" s="31">
        <f>IF(I11&lt;&gt;0,H11/I11,0)</f>
        <v>9.9377651578020615E-2</v>
      </c>
      <c r="K11" s="8">
        <v>0</v>
      </c>
      <c r="L11" s="5">
        <v>0</v>
      </c>
      <c r="M11" s="31">
        <f>IF(L11&lt;&gt;0,K11/L11,0)</f>
        <v>0</v>
      </c>
      <c r="N11" s="8">
        <v>2.3654342674404685</v>
      </c>
      <c r="O11" s="5">
        <v>23.802477014496407</v>
      </c>
      <c r="P11" s="31">
        <f>IF(O11&lt;&gt;0,N11/O11,0)</f>
        <v>9.9377651578020629E-2</v>
      </c>
      <c r="Q11" s="8">
        <f>SUM(B11,E11,H11,K11,N11)</f>
        <v>11731.190279162436</v>
      </c>
      <c r="R11" s="5">
        <f>SUM(C11,F11,I11,L11,O11)</f>
        <v>118046.56371812501</v>
      </c>
      <c r="S11" s="31">
        <f>IF(R11&lt;&gt;0,Q11/R11,0)</f>
        <v>9.9377651578020615E-2</v>
      </c>
    </row>
    <row r="12" spans="1:19" ht="5.15" customHeight="1" x14ac:dyDescent="0.25">
      <c r="A12" s="92"/>
      <c r="B12" s="8"/>
      <c r="D12" s="30"/>
      <c r="E12" s="8"/>
      <c r="G12" s="30"/>
      <c r="H12" s="8"/>
      <c r="J12" s="30"/>
      <c r="K12" s="8"/>
      <c r="M12" s="30"/>
      <c r="N12" s="8"/>
      <c r="P12" s="30"/>
      <c r="Q12" s="29"/>
      <c r="S12" s="30"/>
    </row>
    <row r="13" spans="1:19" x14ac:dyDescent="0.25">
      <c r="A13" s="90" t="s">
        <v>25</v>
      </c>
      <c r="B13" s="8"/>
      <c r="D13" s="30"/>
      <c r="E13" s="8"/>
      <c r="G13" s="30"/>
      <c r="H13" s="8"/>
      <c r="J13" s="30"/>
      <c r="K13" s="8"/>
      <c r="M13" s="30"/>
      <c r="N13" s="8"/>
      <c r="P13" s="30"/>
      <c r="Q13" s="29"/>
      <c r="S13" s="30"/>
    </row>
    <row r="14" spans="1:19" x14ac:dyDescent="0.25">
      <c r="A14" s="91" t="s">
        <v>13</v>
      </c>
      <c r="B14" s="8">
        <v>1211.04691990173</v>
      </c>
      <c r="C14" s="5">
        <v>2099.4150407249995</v>
      </c>
      <c r="D14" s="31">
        <f>IF(C14&lt;&gt;0,B14/C14,0)</f>
        <v>0.57684969213305926</v>
      </c>
      <c r="E14" s="8">
        <v>5.2318302110098447</v>
      </c>
      <c r="F14" s="5">
        <v>9.0696593625000066</v>
      </c>
      <c r="G14" s="31">
        <f>IF(F14&lt;&gt;0,E14/F14,0)</f>
        <v>0.57684969213305892</v>
      </c>
      <c r="H14" s="8">
        <v>487.53799539931146</v>
      </c>
      <c r="I14" s="5">
        <v>845.17336499999988</v>
      </c>
      <c r="J14" s="31">
        <f>IF(I14&lt;&gt;0,H14/I14,0)</f>
        <v>0.57684969213305903</v>
      </c>
      <c r="K14" s="8">
        <v>0</v>
      </c>
      <c r="L14" s="5">
        <v>0</v>
      </c>
      <c r="M14" s="31">
        <f>IF(L14&lt;&gt;0,K14/L14,0)</f>
        <v>0</v>
      </c>
      <c r="N14" s="8">
        <v>0.34362065838397171</v>
      </c>
      <c r="O14" s="5">
        <v>0.5956849125000665</v>
      </c>
      <c r="P14" s="31">
        <f>IF(O14&lt;&gt;0,N14/O14,0)</f>
        <v>0.57684969213305926</v>
      </c>
      <c r="Q14" s="8">
        <f>SUM(B14,E14,H14,K14,N14)</f>
        <v>1704.1603661704353</v>
      </c>
      <c r="R14" s="5">
        <f>SUM(C14,F14,I14,L14,O14)</f>
        <v>2954.2537499999994</v>
      </c>
      <c r="S14" s="31">
        <f>IF(R14&lt;&gt;0,Q14/R14,0)</f>
        <v>0.57684969213305914</v>
      </c>
    </row>
    <row r="15" spans="1:19" ht="5.15" customHeight="1" x14ac:dyDescent="0.25">
      <c r="A15" s="92"/>
      <c r="B15" s="8"/>
      <c r="D15" s="30"/>
      <c r="E15" s="8"/>
      <c r="G15" s="30"/>
      <c r="H15" s="8"/>
      <c r="J15" s="30"/>
      <c r="K15" s="8"/>
      <c r="M15" s="30"/>
      <c r="N15" s="8"/>
      <c r="P15" s="30"/>
      <c r="Q15" s="29"/>
      <c r="S15" s="30"/>
    </row>
    <row r="16" spans="1:19" x14ac:dyDescent="0.25">
      <c r="A16" s="93" t="s">
        <v>23</v>
      </c>
      <c r="B16" s="8">
        <f>SUM(B10:B15)</f>
        <v>9547.7164824538722</v>
      </c>
      <c r="C16" s="5">
        <f>SUM(C10:C15)</f>
        <v>139961.00271499998</v>
      </c>
      <c r="D16" s="31">
        <f>IF(C16&lt;&gt;0,B16/C16,0)</f>
        <v>6.8216976852443045E-2</v>
      </c>
      <c r="E16" s="8">
        <f>SUM(E10:E15)</f>
        <v>41.246982852747095</v>
      </c>
      <c r="F16" s="5">
        <f>SUM(F10:F15)</f>
        <v>604.64395750000051</v>
      </c>
      <c r="G16" s="31">
        <f>IF(F16&lt;&gt;0,E16/F16,0)</f>
        <v>6.8216976852443045E-2</v>
      </c>
      <c r="H16" s="8">
        <f>SUM(H10:H15)</f>
        <v>3843.6781251004272</v>
      </c>
      <c r="I16" s="5">
        <f>SUM(I10:I15)</f>
        <v>56344.891000000003</v>
      </c>
      <c r="J16" s="31">
        <f>IF(I16&lt;&gt;0,H16/I16,0)</f>
        <v>6.8216976852443059E-2</v>
      </c>
      <c r="K16" s="8">
        <f>SUM(K10:K15)</f>
        <v>0</v>
      </c>
      <c r="L16" s="5">
        <f>SUM(L10:L15)</f>
        <v>0</v>
      </c>
      <c r="M16" s="31">
        <f>IF(L16&lt;&gt;0,K16/L16,0)</f>
        <v>0</v>
      </c>
      <c r="N16" s="8">
        <f>SUM(N10:N15)</f>
        <v>2.7090549258244403</v>
      </c>
      <c r="O16" s="5">
        <f>SUM(O10:O15)</f>
        <v>39.712327500004442</v>
      </c>
      <c r="P16" s="31">
        <f>IF(O16&lt;&gt;0,N16/O16,0)</f>
        <v>6.8216976852443045E-2</v>
      </c>
      <c r="Q16" s="8">
        <f>SUM(Q10:Q15)</f>
        <v>13435.350645332872</v>
      </c>
      <c r="R16" s="5">
        <f>SUM(R10:R15)</f>
        <v>196950.25000000003</v>
      </c>
      <c r="S16" s="31">
        <f>IF(R16&lt;&gt;0,Q16/R16,0)</f>
        <v>6.8216976852443045E-2</v>
      </c>
    </row>
    <row r="17" spans="1:19" x14ac:dyDescent="0.25">
      <c r="A17" s="92"/>
      <c r="B17" s="8"/>
      <c r="C17" s="21"/>
      <c r="D17" s="30"/>
      <c r="E17" s="8"/>
      <c r="F17" s="21"/>
      <c r="G17" s="30"/>
      <c r="H17" s="8"/>
      <c r="I17" s="21"/>
      <c r="J17" s="30"/>
      <c r="K17" s="8"/>
      <c r="L17" s="21"/>
      <c r="M17" s="30"/>
      <c r="N17" s="8"/>
      <c r="O17" s="21"/>
      <c r="P17" s="30"/>
      <c r="Q17" s="29"/>
      <c r="S17" s="30"/>
    </row>
    <row r="18" spans="1:19" ht="13" x14ac:dyDescent="0.3">
      <c r="A18" s="89" t="s">
        <v>11</v>
      </c>
      <c r="B18" s="8"/>
      <c r="D18" s="30"/>
      <c r="E18" s="8"/>
      <c r="G18" s="30"/>
      <c r="H18" s="8"/>
      <c r="J18" s="30"/>
      <c r="K18" s="8"/>
      <c r="M18" s="30"/>
      <c r="N18" s="8"/>
      <c r="P18" s="30"/>
      <c r="Q18" s="29"/>
      <c r="S18" s="30"/>
    </row>
    <row r="19" spans="1:19" x14ac:dyDescent="0.25">
      <c r="A19" s="90" t="s">
        <v>14</v>
      </c>
      <c r="B19" s="8">
        <v>0</v>
      </c>
      <c r="C19">
        <v>0</v>
      </c>
      <c r="D19" s="31">
        <f>IF(C19&lt;&gt;0,B19/C19,0)</f>
        <v>0</v>
      </c>
      <c r="E19" s="8">
        <v>0</v>
      </c>
      <c r="F19">
        <v>0</v>
      </c>
      <c r="G19" s="31">
        <f>IF(F19&lt;&gt;0,E19/F19,0)</f>
        <v>0</v>
      </c>
      <c r="H19" s="8">
        <v>0</v>
      </c>
      <c r="I19">
        <v>0</v>
      </c>
      <c r="J19" s="31">
        <f>IF(I19&lt;&gt;0,H19/I19,0)</f>
        <v>0</v>
      </c>
      <c r="K19" s="8">
        <v>0</v>
      </c>
      <c r="L19">
        <v>0</v>
      </c>
      <c r="M19" s="31">
        <f>IF(L19&lt;&gt;0,K19/L19,0)</f>
        <v>0</v>
      </c>
      <c r="N19" s="8">
        <v>0</v>
      </c>
      <c r="O19">
        <v>0</v>
      </c>
      <c r="P19" s="31">
        <f>IF(O19&lt;&gt;0,N19/O19,0)</f>
        <v>0</v>
      </c>
      <c r="Q19" s="8">
        <f>SUM(B19,E19,H19,K19,N19)</f>
        <v>0</v>
      </c>
      <c r="R19" s="5">
        <f>SUM(C19,F19,I19,L19,O19)</f>
        <v>0</v>
      </c>
      <c r="S19" s="31">
        <f>IF(R19&lt;&gt;0,Q19/R19,0)</f>
        <v>0</v>
      </c>
    </row>
    <row r="20" spans="1:19" ht="5.15" customHeight="1" x14ac:dyDescent="0.25">
      <c r="A20" s="92"/>
      <c r="B20" s="8"/>
      <c r="D20" s="30"/>
      <c r="E20" s="8"/>
      <c r="G20" s="30"/>
      <c r="H20" s="8"/>
      <c r="J20" s="30"/>
      <c r="K20" s="8"/>
      <c r="M20" s="30"/>
      <c r="N20" s="8"/>
      <c r="P20" s="30"/>
      <c r="Q20" s="29"/>
      <c r="S20" s="30"/>
    </row>
    <row r="21" spans="1:19" x14ac:dyDescent="0.25">
      <c r="A21" s="90" t="s">
        <v>8</v>
      </c>
      <c r="B21" s="8"/>
      <c r="D21" s="30"/>
      <c r="E21" s="8"/>
      <c r="G21" s="30"/>
      <c r="H21" s="8"/>
      <c r="J21" s="30"/>
      <c r="K21" s="8"/>
      <c r="M21" s="30"/>
      <c r="N21" s="8"/>
      <c r="P21" s="30"/>
      <c r="Q21" s="29"/>
      <c r="S21" s="30"/>
    </row>
    <row r="22" spans="1:19" x14ac:dyDescent="0.25">
      <c r="A22" s="91" t="s">
        <v>1</v>
      </c>
      <c r="B22" s="8">
        <v>0</v>
      </c>
      <c r="C22" s="5">
        <v>106666.86390272585</v>
      </c>
      <c r="D22" s="31">
        <f>IF(C22&lt;&gt;0,B22/C22,0)</f>
        <v>0</v>
      </c>
      <c r="E22" s="8">
        <v>0</v>
      </c>
      <c r="F22" s="5">
        <v>44.018181167999956</v>
      </c>
      <c r="G22" s="31">
        <f>IF(F22&lt;&gt;0,E22/F22,0)</f>
        <v>0</v>
      </c>
      <c r="H22" s="8">
        <v>0</v>
      </c>
      <c r="I22" s="5">
        <v>49163.699724084436</v>
      </c>
      <c r="J22" s="31">
        <f>IF(I22&lt;&gt;0,H22/I22,0)</f>
        <v>0</v>
      </c>
      <c r="K22" s="8">
        <v>0</v>
      </c>
      <c r="L22" s="5">
        <v>0</v>
      </c>
      <c r="M22" s="31">
        <f>IF(L22&lt;&gt;0,K22/L22,0)</f>
        <v>0</v>
      </c>
      <c r="N22" s="8">
        <v>0</v>
      </c>
      <c r="O22" s="5">
        <v>898.12479332965518</v>
      </c>
      <c r="P22" s="31">
        <f>IF(O22&lt;&gt;0,N22/O22,0)</f>
        <v>0</v>
      </c>
      <c r="Q22" s="8">
        <f>SUM(B22,E22,H22,K22,N22)</f>
        <v>0</v>
      </c>
      <c r="R22" s="5">
        <f>SUM(C22,F22,I22,L22,O22)</f>
        <v>156772.70660130793</v>
      </c>
      <c r="S22" s="31">
        <f>IF(R22&lt;&gt;0,Q22/R22,0)</f>
        <v>0</v>
      </c>
    </row>
    <row r="23" spans="1:19" x14ac:dyDescent="0.25">
      <c r="A23" s="91" t="s">
        <v>12</v>
      </c>
      <c r="B23" s="8">
        <v>15915.000572859757</v>
      </c>
      <c r="C23" s="5">
        <v>160146.67603978355</v>
      </c>
      <c r="D23" s="31">
        <f>IF(C23&lt;&gt;0,B23/C23,0)</f>
        <v>9.9377651578020657E-2</v>
      </c>
      <c r="E23" s="8">
        <v>6.5616352068175319</v>
      </c>
      <c r="F23" s="5">
        <v>66.027271751999933</v>
      </c>
      <c r="G23" s="31">
        <f>IF(F23&lt;&gt;0,E23/F23,0)</f>
        <v>9.9377651578020615E-2</v>
      </c>
      <c r="H23" s="8">
        <v>7367.5011113995861</v>
      </c>
      <c r="I23" s="5">
        <v>74136.397815915567</v>
      </c>
      <c r="J23" s="31">
        <f>IF(I23&lt;&gt;0,H23/I23,0)</f>
        <v>9.9377651578020615E-2</v>
      </c>
      <c r="K23" s="8">
        <v>0</v>
      </c>
      <c r="L23" s="5">
        <v>0</v>
      </c>
      <c r="M23" s="31">
        <f>IF(L23&lt;&gt;0,K23/L23,0)</f>
        <v>0</v>
      </c>
      <c r="N23" s="8">
        <v>133.97062567875111</v>
      </c>
      <c r="O23" s="5">
        <v>1348.0961116652252</v>
      </c>
      <c r="P23" s="31">
        <f>IF(O23&lt;&gt;0,N23/O23,0)</f>
        <v>9.9377651578020601E-2</v>
      </c>
      <c r="Q23" s="8">
        <f>SUM(B23,E23,H23,K23,N23)</f>
        <v>23423.033945144911</v>
      </c>
      <c r="R23" s="5">
        <f>SUM(C23,F23,I23,L23,O23)</f>
        <v>235697.19723911633</v>
      </c>
      <c r="S23" s="31">
        <f>IF(R23&lt;&gt;0,Q23/R23,0)</f>
        <v>9.9377651578020643E-2</v>
      </c>
    </row>
    <row r="24" spans="1:19" ht="5.15" customHeight="1" x14ac:dyDescent="0.25">
      <c r="A24" s="92"/>
      <c r="B24" s="8"/>
      <c r="D24" s="30"/>
      <c r="E24" s="8"/>
      <c r="G24" s="30"/>
      <c r="H24" s="8"/>
      <c r="J24" s="30"/>
      <c r="K24" s="8"/>
      <c r="M24" s="30"/>
      <c r="N24" s="8"/>
      <c r="P24" s="30"/>
      <c r="Q24" s="29"/>
      <c r="S24" s="30"/>
    </row>
    <row r="25" spans="1:19" x14ac:dyDescent="0.25">
      <c r="A25" s="90" t="s">
        <v>25</v>
      </c>
      <c r="B25" s="8"/>
      <c r="D25" s="30"/>
      <c r="E25" s="8"/>
      <c r="G25" s="30"/>
      <c r="H25" s="8"/>
      <c r="J25" s="30"/>
      <c r="K25" s="8"/>
      <c r="M25" s="30"/>
      <c r="N25" s="8"/>
      <c r="P25" s="30"/>
      <c r="Q25" s="29"/>
      <c r="S25" s="30"/>
    </row>
    <row r="26" spans="1:19" x14ac:dyDescent="0.25">
      <c r="A26" s="91" t="s">
        <v>13</v>
      </c>
      <c r="B26" s="8">
        <v>1881.330326810606</v>
      </c>
      <c r="C26" s="5">
        <v>4063.150354454458</v>
      </c>
      <c r="D26" s="31">
        <f>IF(C26&lt;&gt;0,B26/C26,0)</f>
        <v>0.4630225718199405</v>
      </c>
      <c r="E26" s="8">
        <v>0.77594206032652568</v>
      </c>
      <c r="F26" s="5">
        <v>1.6758190799999981</v>
      </c>
      <c r="G26" s="31">
        <f>IF(F26&lt;&gt;0,E26/F26,0)</f>
        <v>0.46302257181994044</v>
      </c>
      <c r="H26" s="8">
        <v>869.4019533292435</v>
      </c>
      <c r="I26" s="5">
        <v>1877.6664600000004</v>
      </c>
      <c r="J26" s="31">
        <f>IF(I26&lt;&gt;0,H26/I26,0)</f>
        <v>0.46302257181994044</v>
      </c>
      <c r="K26" s="8">
        <v>0</v>
      </c>
      <c r="L26" s="5">
        <v>0</v>
      </c>
      <c r="M26" s="31">
        <f>IF(L26&lt;&gt;0,K26/L26,0)</f>
        <v>0</v>
      </c>
      <c r="N26" s="8">
        <v>15.83833980162097</v>
      </c>
      <c r="O26" s="5">
        <v>34.206409720734214</v>
      </c>
      <c r="P26" s="31">
        <f>IF(O26&lt;&gt;0,N26/O26,0)</f>
        <v>0.46302257181994055</v>
      </c>
      <c r="Q26" s="8">
        <f>SUM(B26,E26,H26,K26,N26)</f>
        <v>2767.3465620017969</v>
      </c>
      <c r="R26" s="5">
        <f>SUM(C26,F26,I26,L26,O26)</f>
        <v>5976.6990432551929</v>
      </c>
      <c r="S26" s="31">
        <f>IF(R26&lt;&gt;0,Q26/R26,0)</f>
        <v>0.46302257181994044</v>
      </c>
    </row>
    <row r="27" spans="1:19" ht="5.15" customHeight="1" x14ac:dyDescent="0.25">
      <c r="A27" s="92"/>
      <c r="B27" s="8"/>
      <c r="D27" s="30"/>
      <c r="E27" s="8"/>
      <c r="G27" s="30"/>
      <c r="H27" s="8"/>
      <c r="J27" s="30"/>
      <c r="K27" s="8"/>
      <c r="M27" s="30"/>
      <c r="N27" s="8"/>
      <c r="P27" s="30"/>
      <c r="Q27" s="29"/>
      <c r="S27" s="30"/>
    </row>
    <row r="28" spans="1:19" x14ac:dyDescent="0.25">
      <c r="A28" s="93" t="s">
        <v>24</v>
      </c>
      <c r="B28" s="8">
        <f>SUM(B19:B27)</f>
        <v>17796.330899670364</v>
      </c>
      <c r="C28" s="5">
        <f>SUM(C19:C27)</f>
        <v>270876.69029696385</v>
      </c>
      <c r="D28" s="31">
        <f>IF(C28&lt;&gt;0,B28/C28,0)</f>
        <v>6.5699011901541371E-2</v>
      </c>
      <c r="E28" s="8">
        <f>SUM(E19:E27)</f>
        <v>7.3375772671440576</v>
      </c>
      <c r="F28" s="5">
        <f>SUM(F19:F27)</f>
        <v>111.72127199999989</v>
      </c>
      <c r="G28" s="31">
        <f>IF(F28&lt;&gt;0,E28/F28,0)</f>
        <v>6.5677530659909292E-2</v>
      </c>
      <c r="H28" s="8">
        <f>SUM(H19:H27)</f>
        <v>8236.9030647288291</v>
      </c>
      <c r="I28" s="5">
        <f>SUM(I19:I27)</f>
        <v>125177.764</v>
      </c>
      <c r="J28" s="31">
        <f>IF(I28&lt;&gt;0,H28/I28,0)</f>
        <v>6.5801647205719613E-2</v>
      </c>
      <c r="K28" s="8">
        <f>SUM(K19:K27)</f>
        <v>0</v>
      </c>
      <c r="L28" s="5">
        <f>SUM(L19:L27)</f>
        <v>0</v>
      </c>
      <c r="M28" s="31">
        <f>IF(L28&lt;&gt;0,K28/L28,0)</f>
        <v>0</v>
      </c>
      <c r="N28" s="8">
        <f>SUM(N19:N27)</f>
        <v>149.80896548037208</v>
      </c>
      <c r="O28" s="5">
        <f>SUM(O19:O27)</f>
        <v>2280.427314715615</v>
      </c>
      <c r="P28" s="31">
        <f>IF(O28&lt;&gt;0,N28/O28,0)</f>
        <v>6.5693374445067232E-2</v>
      </c>
      <c r="Q28" s="8">
        <f>SUM(Q19:Q27)</f>
        <v>26190.380507146707</v>
      </c>
      <c r="R28" s="5">
        <f>SUM(R19:R27)</f>
        <v>398446.60288367944</v>
      </c>
      <c r="S28" s="31">
        <f>IF(R28&lt;&gt;0,Q28/R28,0)</f>
        <v>6.5731217979018888E-2</v>
      </c>
    </row>
    <row r="29" spans="1:19" x14ac:dyDescent="0.25">
      <c r="A29" s="94"/>
      <c r="B29" s="8"/>
      <c r="D29" s="30"/>
      <c r="E29" s="8"/>
      <c r="G29" s="30"/>
      <c r="H29" s="8"/>
      <c r="J29" s="30"/>
      <c r="K29" s="8"/>
      <c r="M29" s="30"/>
      <c r="N29" s="8"/>
      <c r="P29" s="30"/>
      <c r="Q29" s="29"/>
      <c r="S29" s="30"/>
    </row>
    <row r="30" spans="1:19" x14ac:dyDescent="0.25">
      <c r="A30" s="95" t="s">
        <v>22</v>
      </c>
      <c r="B30" s="32">
        <f>SUM(B16,B28)</f>
        <v>27344.047382124234</v>
      </c>
      <c r="C30" s="33">
        <f>SUM(C16,C28)</f>
        <v>410837.69301196386</v>
      </c>
      <c r="D30" s="34">
        <f>IF(C30&lt;&gt;0,B30/C30,0)</f>
        <v>6.6556812695684073E-2</v>
      </c>
      <c r="E30" s="32">
        <f>SUM(E16,E28)</f>
        <v>48.584560119891151</v>
      </c>
      <c r="F30" s="33">
        <f>SUM(F16,F28)</f>
        <v>716.3652295000004</v>
      </c>
      <c r="G30" s="34">
        <f>IF(F30&lt;&gt;0,E30/F30,0)</f>
        <v>6.7820935633352272E-2</v>
      </c>
      <c r="H30" s="32">
        <f>SUM(H16,H28)</f>
        <v>12080.581189829256</v>
      </c>
      <c r="I30" s="33">
        <f>SUM(I16,I28)</f>
        <v>181522.655</v>
      </c>
      <c r="J30" s="34">
        <f>IF(I30&lt;&gt;0,H30/I30,0)</f>
        <v>6.6551368972810887E-2</v>
      </c>
      <c r="K30" s="32">
        <f>SUM(K16,K28)</f>
        <v>0</v>
      </c>
      <c r="L30" s="33">
        <f>SUM(L16,L28)</f>
        <v>0</v>
      </c>
      <c r="M30" s="35">
        <f>IF(L30&lt;&gt;0,K30/L30,0)</f>
        <v>0</v>
      </c>
      <c r="N30" s="32">
        <f>SUM(N16,N28)</f>
        <v>152.51802040619651</v>
      </c>
      <c r="O30" s="33">
        <f>SUM(O16,O28)</f>
        <v>2320.1396422156195</v>
      </c>
      <c r="P30" s="34">
        <f>IF(O30&lt;&gt;0,N30/O30,0)</f>
        <v>6.5736569312935533E-2</v>
      </c>
      <c r="Q30" s="32">
        <f>SUM(Q16,Q28)</f>
        <v>39625.73115247958</v>
      </c>
      <c r="R30" s="33">
        <f>SUM(R16,R28)</f>
        <v>595396.85288367944</v>
      </c>
      <c r="S30" s="34">
        <f>IF(R30&lt;&gt;0,Q30/R30,0)</f>
        <v>6.655347766881986E-2</v>
      </c>
    </row>
    <row r="31" spans="1:19" hidden="1" x14ac:dyDescent="0.25"/>
    <row r="32" spans="1:19" ht="12.75" hidden="1" customHeight="1" x14ac:dyDescent="0.25">
      <c r="A32" s="2" t="s">
        <v>26</v>
      </c>
      <c r="C32" s="7">
        <v>0</v>
      </c>
      <c r="F32" s="7">
        <v>0</v>
      </c>
      <c r="I32" s="7">
        <v>0</v>
      </c>
      <c r="L32" s="7">
        <v>0</v>
      </c>
      <c r="O32" s="7">
        <v>0</v>
      </c>
      <c r="R32" s="7">
        <v>0</v>
      </c>
      <c r="S32" s="7">
        <v>0</v>
      </c>
    </row>
    <row r="33" spans="1:19" ht="12.75" hidden="1" customHeight="1" x14ac:dyDescent="0.25">
      <c r="C33" s="7">
        <v>0</v>
      </c>
      <c r="F33" s="7">
        <v>0</v>
      </c>
      <c r="I33" s="7">
        <v>0</v>
      </c>
      <c r="J33" s="24"/>
      <c r="L33" s="7">
        <v>0</v>
      </c>
      <c r="M33" s="24"/>
      <c r="O33" s="7">
        <v>0</v>
      </c>
      <c r="P33" s="24"/>
      <c r="R33" s="7">
        <v>0</v>
      </c>
      <c r="S33" s="7">
        <v>0</v>
      </c>
    </row>
    <row r="34" spans="1:19" ht="12.75" hidden="1" customHeight="1" x14ac:dyDescent="0.25">
      <c r="B34" s="7">
        <v>0</v>
      </c>
      <c r="C34" s="7">
        <v>0</v>
      </c>
      <c r="E34" s="7">
        <v>0</v>
      </c>
      <c r="F34" s="7">
        <v>0</v>
      </c>
      <c r="H34" s="7">
        <v>0</v>
      </c>
      <c r="I34" s="7">
        <v>0</v>
      </c>
      <c r="K34" s="7">
        <v>0</v>
      </c>
      <c r="L34" s="7">
        <v>0</v>
      </c>
      <c r="N34" s="7">
        <v>0</v>
      </c>
      <c r="O34" s="7">
        <v>0</v>
      </c>
      <c r="Q34" s="7">
        <v>0</v>
      </c>
      <c r="R34" s="7">
        <v>0</v>
      </c>
      <c r="S34" s="7">
        <v>0</v>
      </c>
    </row>
    <row r="35" spans="1:19" ht="12.75" customHeight="1" x14ac:dyDescent="0.25">
      <c r="A35" s="12"/>
      <c r="B35" s="12"/>
      <c r="C35" s="12"/>
      <c r="D35" s="12"/>
      <c r="E35" s="12"/>
    </row>
    <row r="36" spans="1:19" ht="12.75" customHeight="1" x14ac:dyDescent="0.25">
      <c r="A36" s="3" t="s">
        <v>27</v>
      </c>
      <c r="C36" s="21"/>
      <c r="F36" s="21"/>
      <c r="I36" s="21"/>
      <c r="L36" s="21"/>
      <c r="O36" s="21"/>
      <c r="R36" s="21"/>
    </row>
    <row r="37" spans="1:19" ht="12.75" customHeight="1" x14ac:dyDescent="0.25">
      <c r="A37" s="65" t="s">
        <v>96</v>
      </c>
      <c r="C37" s="21"/>
      <c r="F37" s="21"/>
      <c r="I37" s="21"/>
      <c r="L37" s="21"/>
      <c r="O37" s="21"/>
      <c r="R37" s="21"/>
    </row>
    <row r="38" spans="1:19" ht="12.75" customHeight="1" x14ac:dyDescent="0.25"/>
    <row r="39" spans="1:19" ht="12.75" customHeight="1" x14ac:dyDescent="0.25">
      <c r="C39" s="25"/>
      <c r="F39" s="25"/>
    </row>
    <row r="40" spans="1:19" ht="12.75" customHeight="1" x14ac:dyDescent="0.25">
      <c r="C40" s="25"/>
      <c r="F40" s="25"/>
    </row>
    <row r="41" spans="1:19" ht="12.75" customHeight="1" x14ac:dyDescent="0.25"/>
    <row r="42" spans="1:19" ht="12.75" customHeight="1" x14ac:dyDescent="0.25"/>
    <row r="43" spans="1:19" ht="12.75" customHeight="1" x14ac:dyDescent="0.25"/>
    <row r="44" spans="1:19" ht="12.75" customHeight="1" x14ac:dyDescent="0.25"/>
    <row r="45" spans="1:19" ht="12.75" customHeight="1" x14ac:dyDescent="0.25"/>
    <row r="46" spans="1:19" ht="12.75" customHeight="1" x14ac:dyDescent="0.25"/>
    <row r="47" spans="1:19" ht="12.75" customHeight="1" x14ac:dyDescent="0.25"/>
    <row r="48" spans="1:19" ht="12.75" customHeight="1" x14ac:dyDescent="0.25"/>
    <row r="49" ht="12.75" customHeight="1" x14ac:dyDescent="0.25"/>
    <row r="50" ht="12.75" customHeight="1" x14ac:dyDescent="0.25"/>
  </sheetData>
  <phoneticPr fontId="5" type="noConversion"/>
  <printOptions horizontalCentered="1"/>
  <pageMargins left="0.75" right="0.75" top="1" bottom="1" header="0.5" footer="0.5"/>
  <pageSetup scale="73" orientation="landscape" r:id="rId1"/>
  <headerFooter alignWithMargins="0">
    <oddFooter>&amp;L&amp;F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79"/>
  <sheetViews>
    <sheetView zoomScale="70" workbookViewId="0"/>
  </sheetViews>
  <sheetFormatPr defaultRowHeight="12.5" x14ac:dyDescent="0.25"/>
  <cols>
    <col min="1" max="1" width="22.90625" customWidth="1"/>
    <col min="2" max="3" width="8.36328125" customWidth="1"/>
    <col min="4" max="4" width="7.6328125" customWidth="1"/>
    <col min="5" max="6" width="8.36328125" customWidth="1"/>
    <col min="7" max="7" width="7.6328125" customWidth="1"/>
    <col min="8" max="9" width="8.36328125" customWidth="1"/>
    <col min="10" max="10" width="7.6328125" customWidth="1"/>
    <col min="11" max="12" width="8.36328125" customWidth="1"/>
    <col min="13" max="13" width="7.6328125" customWidth="1"/>
    <col min="14" max="15" width="8.36328125" customWidth="1"/>
    <col min="16" max="16" width="7.6328125" customWidth="1"/>
    <col min="17" max="18" width="8.36328125" customWidth="1"/>
    <col min="19" max="19" width="7.6328125" customWidth="1"/>
  </cols>
  <sheetData>
    <row r="1" spans="1:19" ht="15.5" x14ac:dyDescent="0.35">
      <c r="A1" s="147" t="s">
        <v>92</v>
      </c>
    </row>
    <row r="2" spans="1:19" ht="15.5" x14ac:dyDescent="0.35">
      <c r="A2" s="26" t="s">
        <v>95</v>
      </c>
    </row>
    <row r="3" spans="1:19" x14ac:dyDescent="0.25"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ht="13" x14ac:dyDescent="0.3">
      <c r="B4" s="22" t="s">
        <v>9</v>
      </c>
      <c r="C4" s="19"/>
      <c r="D4" s="20"/>
      <c r="E4" s="22" t="s">
        <v>5</v>
      </c>
      <c r="F4" s="19"/>
      <c r="G4" s="20"/>
      <c r="H4" s="23" t="s">
        <v>21</v>
      </c>
      <c r="I4" s="19"/>
      <c r="J4" s="20"/>
      <c r="K4" s="22" t="s">
        <v>4</v>
      </c>
      <c r="L4" s="19"/>
      <c r="M4" s="20"/>
      <c r="N4" s="22" t="s">
        <v>6</v>
      </c>
      <c r="O4" s="19"/>
      <c r="P4" s="20"/>
      <c r="Q4" s="22" t="s">
        <v>20</v>
      </c>
      <c r="R4" s="19"/>
      <c r="S4" s="20"/>
    </row>
    <row r="5" spans="1:19" x14ac:dyDescent="0.25">
      <c r="B5" s="13" t="s">
        <v>16</v>
      </c>
      <c r="C5" s="14" t="s">
        <v>15</v>
      </c>
      <c r="D5" s="15" t="s">
        <v>17</v>
      </c>
      <c r="E5" s="13" t="s">
        <v>16</v>
      </c>
      <c r="F5" s="14" t="s">
        <v>15</v>
      </c>
      <c r="G5" s="15" t="s">
        <v>17</v>
      </c>
      <c r="H5" s="13" t="s">
        <v>16</v>
      </c>
      <c r="I5" s="14" t="s">
        <v>15</v>
      </c>
      <c r="J5" s="15" t="s">
        <v>17</v>
      </c>
      <c r="K5" s="13" t="s">
        <v>16</v>
      </c>
      <c r="L5" s="14" t="s">
        <v>15</v>
      </c>
      <c r="M5" s="15" t="s">
        <v>17</v>
      </c>
      <c r="N5" s="13" t="s">
        <v>16</v>
      </c>
      <c r="O5" s="14" t="s">
        <v>15</v>
      </c>
      <c r="P5" s="15" t="s">
        <v>17</v>
      </c>
      <c r="Q5" s="13" t="s">
        <v>16</v>
      </c>
      <c r="R5" s="14" t="s">
        <v>15</v>
      </c>
      <c r="S5" s="15" t="s">
        <v>17</v>
      </c>
    </row>
    <row r="6" spans="1:19" x14ac:dyDescent="0.25">
      <c r="A6" s="39"/>
      <c r="B6" s="16" t="s">
        <v>18</v>
      </c>
      <c r="C6" s="17" t="s">
        <v>19</v>
      </c>
      <c r="D6" s="18" t="s">
        <v>16</v>
      </c>
      <c r="E6" s="16" t="s">
        <v>18</v>
      </c>
      <c r="F6" s="17" t="s">
        <v>19</v>
      </c>
      <c r="G6" s="18" t="s">
        <v>16</v>
      </c>
      <c r="H6" s="16" t="s">
        <v>18</v>
      </c>
      <c r="I6" s="17" t="s">
        <v>19</v>
      </c>
      <c r="J6" s="18" t="s">
        <v>16</v>
      </c>
      <c r="K6" s="16" t="s">
        <v>18</v>
      </c>
      <c r="L6" s="17" t="s">
        <v>19</v>
      </c>
      <c r="M6" s="18" t="s">
        <v>16</v>
      </c>
      <c r="N6" s="16" t="s">
        <v>18</v>
      </c>
      <c r="O6" s="17" t="s">
        <v>19</v>
      </c>
      <c r="P6" s="18" t="s">
        <v>16</v>
      </c>
      <c r="Q6" s="16" t="s">
        <v>18</v>
      </c>
      <c r="R6" s="17" t="s">
        <v>19</v>
      </c>
      <c r="S6" s="18" t="s">
        <v>16</v>
      </c>
    </row>
    <row r="7" spans="1:19" ht="13" x14ac:dyDescent="0.3">
      <c r="A7" s="96" t="s">
        <v>29</v>
      </c>
      <c r="B7" s="37"/>
      <c r="C7" s="38"/>
      <c r="D7" s="15"/>
      <c r="E7" s="37"/>
      <c r="F7" s="38"/>
      <c r="G7" s="15"/>
      <c r="H7" s="37"/>
      <c r="I7" s="38"/>
      <c r="J7" s="15"/>
      <c r="K7" s="37"/>
      <c r="L7" s="38"/>
      <c r="M7" s="15"/>
      <c r="N7" s="37"/>
      <c r="O7" s="38"/>
      <c r="P7" s="15"/>
      <c r="Q7" s="37"/>
      <c r="R7" s="38"/>
      <c r="S7" s="15"/>
    </row>
    <row r="8" spans="1:19" ht="13" x14ac:dyDescent="0.3">
      <c r="A8" s="97" t="s">
        <v>10</v>
      </c>
      <c r="B8" s="29"/>
      <c r="D8" s="30"/>
      <c r="E8" s="29"/>
      <c r="G8" s="30"/>
      <c r="H8" s="29"/>
      <c r="J8" s="30"/>
      <c r="K8" s="29"/>
      <c r="M8" s="30"/>
      <c r="N8" s="29"/>
      <c r="P8" s="30"/>
      <c r="Q8" s="29"/>
      <c r="S8" s="30"/>
    </row>
    <row r="9" spans="1:19" x14ac:dyDescent="0.25">
      <c r="A9" s="98" t="s">
        <v>7</v>
      </c>
      <c r="B9" s="8"/>
      <c r="D9" s="30"/>
      <c r="E9" s="8"/>
      <c r="G9" s="30"/>
      <c r="H9" s="8"/>
      <c r="J9" s="30"/>
      <c r="K9" s="8"/>
      <c r="M9" s="30"/>
      <c r="N9" s="8"/>
      <c r="P9" s="30"/>
      <c r="Q9" s="29"/>
      <c r="S9" s="30"/>
    </row>
    <row r="10" spans="1:19" x14ac:dyDescent="0.25">
      <c r="A10" s="99" t="s">
        <v>13</v>
      </c>
      <c r="B10" s="8">
        <v>674.36094094092414</v>
      </c>
      <c r="C10" s="5">
        <v>1169.0410000000004</v>
      </c>
      <c r="D10" s="31">
        <f>IF(C10&lt;&gt;0,B10/C10,0)</f>
        <v>0.57684969213305937</v>
      </c>
      <c r="E10" s="8">
        <v>21854.517010272873</v>
      </c>
      <c r="F10" s="5">
        <v>37885.9819261753</v>
      </c>
      <c r="G10" s="31">
        <f>IF(F10&lt;&gt;0,E10/F10,0)</f>
        <v>0.57684969213305937</v>
      </c>
      <c r="H10" s="8">
        <v>349.20079537916826</v>
      </c>
      <c r="I10" s="5">
        <v>605.35838042645537</v>
      </c>
      <c r="J10" s="31">
        <f>IF(I10&lt;&gt;0,H10/I10,0)</f>
        <v>0.57684969213305948</v>
      </c>
      <c r="K10" s="8">
        <v>8.8352835588564531</v>
      </c>
      <c r="L10" s="5">
        <v>15.31643975779129</v>
      </c>
      <c r="M10" s="31">
        <f>IF(L10&lt;&gt;0,K10/L10,0)</f>
        <v>0.57684969213305914</v>
      </c>
      <c r="N10" s="8">
        <v>0</v>
      </c>
      <c r="O10" s="5">
        <v>0</v>
      </c>
      <c r="P10" s="31">
        <f>IF(O10&lt;&gt;0,N10/O10,0)</f>
        <v>0</v>
      </c>
      <c r="Q10" s="8">
        <f>SUM(B10,E10,H10,K10,N10)</f>
        <v>22886.914030151824</v>
      </c>
      <c r="R10" s="5">
        <f>SUM(C10,F10,I10,L10,O10)</f>
        <v>39675.697746359547</v>
      </c>
      <c r="S10" s="31">
        <f>IF(R10&lt;&gt;0,Q10/R10,0)</f>
        <v>0.57684969213305937</v>
      </c>
    </row>
    <row r="11" spans="1:19" ht="5.15" customHeight="1" x14ac:dyDescent="0.25">
      <c r="A11" s="29"/>
      <c r="B11" s="8"/>
      <c r="D11" s="30"/>
      <c r="E11" s="8"/>
      <c r="G11" s="30"/>
      <c r="H11" s="8"/>
      <c r="J11" s="30"/>
      <c r="K11" s="8"/>
      <c r="M11" s="30"/>
      <c r="N11" s="8"/>
      <c r="P11" s="30"/>
      <c r="Q11" s="29"/>
      <c r="S11" s="30"/>
    </row>
    <row r="12" spans="1:19" x14ac:dyDescent="0.25">
      <c r="A12" s="100" t="s">
        <v>30</v>
      </c>
      <c r="B12" s="8">
        <f>B10</f>
        <v>674.36094094092414</v>
      </c>
      <c r="C12" s="5">
        <f>C10</f>
        <v>1169.0410000000004</v>
      </c>
      <c r="D12" s="31">
        <f>IF(C12&lt;&gt;0,B12/C12,0)</f>
        <v>0.57684969213305937</v>
      </c>
      <c r="E12" s="8">
        <f>E10</f>
        <v>21854.517010272873</v>
      </c>
      <c r="F12" s="5">
        <f>F10</f>
        <v>37885.9819261753</v>
      </c>
      <c r="G12" s="31">
        <f>IF(F12&lt;&gt;0,E12/F12,0)</f>
        <v>0.57684969213305937</v>
      </c>
      <c r="H12" s="8">
        <f>H10</f>
        <v>349.20079537916826</v>
      </c>
      <c r="I12" s="5">
        <f>I10</f>
        <v>605.35838042645537</v>
      </c>
      <c r="J12" s="31">
        <f>IF(I12&lt;&gt;0,H12/I12,0)</f>
        <v>0.57684969213305948</v>
      </c>
      <c r="K12" s="8">
        <f>K10</f>
        <v>8.8352835588564531</v>
      </c>
      <c r="L12" s="5">
        <f>L10</f>
        <v>15.31643975779129</v>
      </c>
      <c r="M12" s="31">
        <f>IF(L12&lt;&gt;0,K12/L12,0)</f>
        <v>0.57684969213305914</v>
      </c>
      <c r="N12" s="8">
        <f>N10</f>
        <v>0</v>
      </c>
      <c r="O12" s="5">
        <f>O10</f>
        <v>0</v>
      </c>
      <c r="P12" s="31">
        <f>IF(O12&lt;&gt;0,N12/O12,0)</f>
        <v>0</v>
      </c>
      <c r="Q12" s="8">
        <f>Q10</f>
        <v>22886.914030151824</v>
      </c>
      <c r="R12" s="5">
        <f>R10</f>
        <v>39675.697746359547</v>
      </c>
      <c r="S12" s="31">
        <f>IF(R12&lt;&gt;0,Q12/R12,0)</f>
        <v>0.57684969213305937</v>
      </c>
    </row>
    <row r="13" spans="1:19" x14ac:dyDescent="0.25">
      <c r="A13" s="29"/>
      <c r="B13" s="8"/>
      <c r="D13" s="30"/>
      <c r="E13" s="8"/>
      <c r="G13" s="30"/>
      <c r="H13" s="8"/>
      <c r="J13" s="30"/>
      <c r="K13" s="8"/>
      <c r="M13" s="30"/>
      <c r="N13" s="8"/>
      <c r="P13" s="30"/>
      <c r="Q13" s="29"/>
      <c r="S13" s="30"/>
    </row>
    <row r="14" spans="1:19" ht="13" x14ac:dyDescent="0.3">
      <c r="A14" s="97" t="s">
        <v>11</v>
      </c>
      <c r="B14" s="8"/>
      <c r="D14" s="30"/>
      <c r="E14" s="8"/>
      <c r="G14" s="30"/>
      <c r="H14" s="8"/>
      <c r="J14" s="30"/>
      <c r="K14" s="8"/>
      <c r="M14" s="30"/>
      <c r="N14" s="8"/>
      <c r="P14" s="30"/>
      <c r="Q14" s="29"/>
      <c r="S14" s="30"/>
    </row>
    <row r="15" spans="1:19" x14ac:dyDescent="0.25">
      <c r="A15" s="101" t="s">
        <v>14</v>
      </c>
      <c r="B15" s="8">
        <v>1470.8149450957301</v>
      </c>
      <c r="C15" s="5">
        <v>3869.7826985977222</v>
      </c>
      <c r="D15" s="31">
        <f>IF(C15&lt;&gt;0,B15/C15,0)</f>
        <v>0.38007688277398716</v>
      </c>
      <c r="E15" s="8">
        <v>9666.9040562628616</v>
      </c>
      <c r="F15" s="5">
        <v>25434.0753</v>
      </c>
      <c r="G15" s="31">
        <f>IF(F15&lt;&gt;0,E15/F15,0)</f>
        <v>0.3800768827739871</v>
      </c>
      <c r="H15" s="8">
        <v>1185.05750729344</v>
      </c>
      <c r="I15" s="5">
        <v>3117.9415560460034</v>
      </c>
      <c r="J15" s="31">
        <f>IF(I15&lt;&gt;0,H15/I15,0)</f>
        <v>0.38007688277398721</v>
      </c>
      <c r="K15" s="8">
        <v>886.63118950409637</v>
      </c>
      <c r="L15" s="5">
        <v>2332.7679995505855</v>
      </c>
      <c r="M15" s="31">
        <f>IF(L15&lt;&gt;0,K15/L15,0)</f>
        <v>0.38007688277398716</v>
      </c>
      <c r="N15" s="8">
        <v>0</v>
      </c>
      <c r="O15" s="5">
        <v>0</v>
      </c>
      <c r="P15" s="31">
        <f>IF(O15&lt;&gt;0,N15/O15,0)</f>
        <v>0</v>
      </c>
      <c r="Q15" s="8">
        <f>SUM(B15,E15,H15,K15,N15)</f>
        <v>13209.407698156128</v>
      </c>
      <c r="R15" s="5">
        <f>SUM(C15,F15,I15,L15,O15)</f>
        <v>34754.567554194313</v>
      </c>
      <c r="S15" s="31">
        <f>IF(R15&lt;&gt;0,Q15/R15,0)</f>
        <v>0.3800768827739871</v>
      </c>
    </row>
    <row r="16" spans="1:19" ht="5.15" customHeight="1" x14ac:dyDescent="0.25">
      <c r="A16" s="29"/>
      <c r="B16" s="8"/>
      <c r="D16" s="30"/>
      <c r="E16" s="8"/>
      <c r="G16" s="30"/>
      <c r="H16" s="8"/>
      <c r="J16" s="30"/>
      <c r="K16" s="8"/>
      <c r="M16" s="30"/>
      <c r="N16" s="8"/>
      <c r="P16" s="30"/>
      <c r="Q16" s="29"/>
      <c r="S16" s="30"/>
    </row>
    <row r="17" spans="1:19" x14ac:dyDescent="0.25">
      <c r="A17" s="98" t="s">
        <v>7</v>
      </c>
      <c r="B17" s="8"/>
      <c r="D17" s="30"/>
      <c r="E17" s="8"/>
      <c r="G17" s="30"/>
      <c r="H17" s="8"/>
      <c r="J17" s="30"/>
      <c r="K17" s="8"/>
      <c r="M17" s="30"/>
      <c r="N17" s="8"/>
      <c r="P17" s="30"/>
      <c r="Q17" s="29"/>
      <c r="S17" s="30"/>
    </row>
    <row r="18" spans="1:19" x14ac:dyDescent="0.25">
      <c r="A18" s="99" t="s">
        <v>13</v>
      </c>
      <c r="B18" s="8">
        <v>1791.7967374890268</v>
      </c>
      <c r="C18" s="5">
        <v>3869.7826985977222</v>
      </c>
      <c r="D18" s="31">
        <f>IF(C18&lt;&gt;0,B18/C18,0)</f>
        <v>0.46302257181994044</v>
      </c>
      <c r="E18" s="8">
        <v>11776.550957268022</v>
      </c>
      <c r="F18" s="5">
        <v>25434.0753</v>
      </c>
      <c r="G18" s="31">
        <f>IF(F18&lt;&gt;0,E18/F18,0)</f>
        <v>0.46302257181994039</v>
      </c>
      <c r="H18" s="8">
        <v>1443.6773180646876</v>
      </c>
      <c r="I18" s="5">
        <v>3117.9415560460034</v>
      </c>
      <c r="J18" s="31">
        <f>IF(I18&lt;&gt;0,H18/I18,0)</f>
        <v>0.4630225718199405</v>
      </c>
      <c r="K18" s="8">
        <v>1080.1242386111699</v>
      </c>
      <c r="L18" s="5">
        <v>2332.7679995505855</v>
      </c>
      <c r="M18" s="31">
        <f>IF(L18&lt;&gt;0,K18/L18,0)</f>
        <v>0.4630225718199405</v>
      </c>
      <c r="N18" s="8">
        <v>0</v>
      </c>
      <c r="O18" s="5">
        <v>0</v>
      </c>
      <c r="P18" s="31">
        <f>IF(O18&lt;&gt;0,N18/O18,0)</f>
        <v>0</v>
      </c>
      <c r="Q18" s="8">
        <f>SUM(B18,E18,H18,K18,N18)</f>
        <v>16092.149251432906</v>
      </c>
      <c r="R18" s="5">
        <f>SUM(C18,F18,I18,L18,O18)</f>
        <v>34754.567554194313</v>
      </c>
      <c r="S18" s="31">
        <f>IF(R18&lt;&gt;0,Q18/R18,0)</f>
        <v>0.46302257181994039</v>
      </c>
    </row>
    <row r="19" spans="1:19" ht="5.15" customHeight="1" x14ac:dyDescent="0.25">
      <c r="A19" s="29"/>
      <c r="B19" s="8"/>
      <c r="D19" s="30"/>
      <c r="E19" s="8"/>
      <c r="G19" s="30"/>
      <c r="H19" s="8"/>
      <c r="J19" s="30"/>
      <c r="K19" s="8"/>
      <c r="M19" s="30"/>
      <c r="N19" s="8"/>
      <c r="P19" s="30"/>
      <c r="Q19" s="29"/>
      <c r="S19" s="30"/>
    </row>
    <row r="20" spans="1:19" x14ac:dyDescent="0.25">
      <c r="A20" s="100" t="s">
        <v>31</v>
      </c>
      <c r="B20" s="8">
        <f>SUM(B15:B19)</f>
        <v>3262.6116825847566</v>
      </c>
      <c r="C20" s="5">
        <f>C15</f>
        <v>3869.7826985977222</v>
      </c>
      <c r="D20" s="31">
        <f>IF(C20&lt;&gt;0,B20/C20,0)</f>
        <v>0.84309945459392754</v>
      </c>
      <c r="E20" s="8">
        <f>SUM(E15:E19)</f>
        <v>21443.455013530882</v>
      </c>
      <c r="F20" s="5">
        <f>F15</f>
        <v>25434.0753</v>
      </c>
      <c r="G20" s="31">
        <f>IF(F20&lt;&gt;0,E20/F20,0)</f>
        <v>0.84309945459392743</v>
      </c>
      <c r="H20" s="8">
        <f>SUM(H15:H19)</f>
        <v>2628.7348253581276</v>
      </c>
      <c r="I20" s="5">
        <f>I15</f>
        <v>3117.9415560460034</v>
      </c>
      <c r="J20" s="31">
        <f>IF(I20&lt;&gt;0,H20/I20,0)</f>
        <v>0.84309945459392766</v>
      </c>
      <c r="K20" s="8">
        <f>SUM(K15:K19)</f>
        <v>1966.7554281152661</v>
      </c>
      <c r="L20" s="5">
        <f>L15</f>
        <v>2332.7679995505855</v>
      </c>
      <c r="M20" s="31">
        <f>IF(L20&lt;&gt;0,K20/L20,0)</f>
        <v>0.84309945459392754</v>
      </c>
      <c r="N20" s="8">
        <f>SUM(N15:N19)</f>
        <v>0</v>
      </c>
      <c r="O20" s="5">
        <f>O15</f>
        <v>0</v>
      </c>
      <c r="P20" s="31">
        <f>IF(O20&lt;&gt;0,N20/O20,0)</f>
        <v>0</v>
      </c>
      <c r="Q20" s="8">
        <f>SUM(Q15:Q19)</f>
        <v>29301.556949589034</v>
      </c>
      <c r="R20" s="5">
        <f>R15</f>
        <v>34754.567554194313</v>
      </c>
      <c r="S20" s="31">
        <f>IF(R20&lt;&gt;0,Q20/R20,0)</f>
        <v>0.84309945459392754</v>
      </c>
    </row>
    <row r="21" spans="1:19" x14ac:dyDescent="0.25">
      <c r="A21" s="102"/>
      <c r="B21" s="8"/>
      <c r="D21" s="30"/>
      <c r="E21" s="8"/>
      <c r="G21" s="30"/>
      <c r="H21" s="8"/>
      <c r="J21" s="30"/>
      <c r="K21" s="8"/>
      <c r="M21" s="30"/>
      <c r="N21" s="8"/>
      <c r="P21" s="30"/>
      <c r="Q21" s="29"/>
      <c r="S21" s="30"/>
    </row>
    <row r="22" spans="1:19" x14ac:dyDescent="0.25">
      <c r="A22" s="103" t="s">
        <v>32</v>
      </c>
      <c r="B22" s="32">
        <f>SUM(B12,B20)</f>
        <v>3936.9726235256808</v>
      </c>
      <c r="C22" s="33">
        <f>SUM(C12,C20)</f>
        <v>5038.8236985977228</v>
      </c>
      <c r="D22" s="35">
        <f>IF(C22&lt;&gt;0,B22/C22,0)</f>
        <v>0.78132771833658698</v>
      </c>
      <c r="E22" s="32">
        <f>SUM(E12,E20)</f>
        <v>43297.972023803755</v>
      </c>
      <c r="F22" s="33">
        <f>SUM(F12,F20)</f>
        <v>63320.057226175297</v>
      </c>
      <c r="G22" s="35">
        <f>IF(F22&lt;&gt;0,E22/F22,0)</f>
        <v>0.68379552894505602</v>
      </c>
      <c r="H22" s="32">
        <f>SUM(H12,H20)</f>
        <v>2977.9356207372957</v>
      </c>
      <c r="I22" s="33">
        <f>SUM(I12,I20)</f>
        <v>3723.2999364724587</v>
      </c>
      <c r="J22" s="35">
        <f>IF(I22&lt;&gt;0,H22/I22,0)</f>
        <v>0.7998108322045796</v>
      </c>
      <c r="K22" s="32">
        <f>SUM(K12,K20)</f>
        <v>1975.5907116741225</v>
      </c>
      <c r="L22" s="33">
        <f>SUM(L12,L20)</f>
        <v>2348.0844393083767</v>
      </c>
      <c r="M22" s="35">
        <f>IF(L22&lt;&gt;0,K22/L22,0)</f>
        <v>0.84136272043778315</v>
      </c>
      <c r="N22" s="32">
        <f>SUM(N12,N20)</f>
        <v>0</v>
      </c>
      <c r="O22" s="33">
        <f>SUM(O12,O20)</f>
        <v>0</v>
      </c>
      <c r="P22" s="35">
        <f>IF(O22&lt;&gt;0,N22/O22,0)</f>
        <v>0</v>
      </c>
      <c r="Q22" s="32">
        <f>SUM(Q12,Q20)</f>
        <v>52188.470979740858</v>
      </c>
      <c r="R22" s="33">
        <f>SUM(R12,R20)</f>
        <v>74430.26530055386</v>
      </c>
      <c r="S22" s="35">
        <f>IF(R22&lt;&gt;0,Q22/R22,0)</f>
        <v>0.7011727120547091</v>
      </c>
    </row>
    <row r="23" spans="1:19" x14ac:dyDescent="0.25">
      <c r="A23" s="13"/>
      <c r="B23" s="104"/>
      <c r="C23" s="105"/>
      <c r="D23" s="106"/>
      <c r="E23" s="104"/>
      <c r="F23" s="105"/>
      <c r="G23" s="106"/>
      <c r="H23" s="104"/>
      <c r="I23" s="105"/>
      <c r="J23" s="106"/>
      <c r="K23" s="104"/>
      <c r="L23" s="105"/>
      <c r="M23" s="107"/>
      <c r="N23" s="104"/>
      <c r="O23" s="105"/>
      <c r="P23" s="106"/>
      <c r="Q23" s="104"/>
      <c r="R23" s="105"/>
      <c r="S23" s="106"/>
    </row>
    <row r="24" spans="1:19" ht="13" x14ac:dyDescent="0.3">
      <c r="A24" s="108" t="s">
        <v>33</v>
      </c>
      <c r="B24" s="8"/>
      <c r="C24" s="5"/>
      <c r="D24" s="40"/>
      <c r="E24" s="8"/>
      <c r="F24" s="5"/>
      <c r="G24" s="40"/>
      <c r="H24" s="8"/>
      <c r="I24" s="5"/>
      <c r="J24" s="40"/>
      <c r="K24" s="8"/>
      <c r="L24" s="5"/>
      <c r="M24" s="31"/>
      <c r="N24" s="8"/>
      <c r="O24" s="5"/>
      <c r="P24" s="40"/>
      <c r="Q24" s="8"/>
      <c r="R24" s="5"/>
      <c r="S24" s="40"/>
    </row>
    <row r="25" spans="1:19" ht="13" x14ac:dyDescent="0.3">
      <c r="A25" s="97" t="s">
        <v>10</v>
      </c>
      <c r="B25" s="8"/>
      <c r="C25" s="5"/>
      <c r="D25" s="40"/>
      <c r="E25" s="8"/>
      <c r="F25" s="5"/>
      <c r="G25" s="40"/>
      <c r="H25" s="8"/>
      <c r="I25" s="5"/>
      <c r="J25" s="40"/>
      <c r="K25" s="8"/>
      <c r="L25" s="5"/>
      <c r="M25" s="31"/>
      <c r="N25" s="8"/>
      <c r="O25" s="5"/>
      <c r="P25" s="40"/>
      <c r="Q25" s="8"/>
      <c r="R25" s="5"/>
      <c r="S25" s="40"/>
    </row>
    <row r="26" spans="1:19" x14ac:dyDescent="0.25">
      <c r="A26" s="98" t="s">
        <v>7</v>
      </c>
      <c r="B26" s="8"/>
      <c r="C26" s="5"/>
      <c r="D26" s="40"/>
      <c r="E26" s="8"/>
      <c r="F26" s="5"/>
      <c r="G26" s="40"/>
      <c r="H26" s="8"/>
      <c r="I26" s="5"/>
      <c r="J26" s="40"/>
      <c r="K26" s="8"/>
      <c r="L26" s="5"/>
      <c r="M26" s="31"/>
      <c r="N26" s="8"/>
      <c r="O26" s="5"/>
      <c r="P26" s="40"/>
      <c r="Q26" s="8"/>
      <c r="R26" s="5"/>
      <c r="S26" s="40"/>
    </row>
    <row r="27" spans="1:19" x14ac:dyDescent="0.25">
      <c r="A27" s="99" t="s">
        <v>13</v>
      </c>
      <c r="B27" s="8">
        <v>0</v>
      </c>
      <c r="C27" s="5">
        <v>0</v>
      </c>
      <c r="D27" s="31">
        <f>IF(C27&lt;&gt;0,B27/C27,0)</f>
        <v>0</v>
      </c>
      <c r="E27" s="8">
        <v>75.816132355892663</v>
      </c>
      <c r="F27" s="5">
        <v>131.43134752406957</v>
      </c>
      <c r="G27" s="31">
        <f>IF(F27&lt;&gt;0,E27/F27,0)</f>
        <v>0.57684969213305937</v>
      </c>
      <c r="H27" s="8">
        <v>17.64042098623732</v>
      </c>
      <c r="I27" s="5">
        <v>30.580619573544443</v>
      </c>
      <c r="J27" s="31">
        <f>IF(I27&lt;&gt;0,H27/I27,0)</f>
        <v>0.57684969213305937</v>
      </c>
      <c r="K27" s="8">
        <v>535.29451645633969</v>
      </c>
      <c r="L27" s="5">
        <v>927.96186555451186</v>
      </c>
      <c r="M27" s="31">
        <f>IF(L27&lt;&gt;0,K27/L27,0)</f>
        <v>0.57684969213305948</v>
      </c>
      <c r="N27" s="8">
        <v>0</v>
      </c>
      <c r="O27" s="5">
        <v>0</v>
      </c>
      <c r="P27" s="31">
        <f>IF(O27&lt;&gt;0,N27/O27,0)</f>
        <v>0</v>
      </c>
      <c r="Q27" s="8">
        <f>SUM(B27,E27,H27,K27,N27)</f>
        <v>628.75106979846964</v>
      </c>
      <c r="R27" s="5">
        <f>SUM(C27,F27,I27,L27,O27)</f>
        <v>1089.9738326521258</v>
      </c>
      <c r="S27" s="31">
        <f>IF(R27&lt;&gt;0,Q27/R27,0)</f>
        <v>0.57684969213305948</v>
      </c>
    </row>
    <row r="28" spans="1:19" ht="5.15" customHeight="1" x14ac:dyDescent="0.25">
      <c r="A28" s="29"/>
      <c r="B28" s="8"/>
      <c r="D28" s="30"/>
      <c r="E28" s="8"/>
      <c r="G28" s="30"/>
      <c r="H28" s="8"/>
      <c r="J28" s="30"/>
      <c r="K28" s="8"/>
      <c r="M28" s="30"/>
      <c r="N28" s="8"/>
      <c r="P28" s="30"/>
      <c r="Q28" s="29"/>
      <c r="S28" s="30"/>
    </row>
    <row r="29" spans="1:19" x14ac:dyDescent="0.25">
      <c r="A29" s="100" t="s">
        <v>34</v>
      </c>
      <c r="B29" s="8">
        <f>B27</f>
        <v>0</v>
      </c>
      <c r="C29" s="5">
        <f>C27</f>
        <v>0</v>
      </c>
      <c r="D29" s="31">
        <f>IF(C29&lt;&gt;0,B29/C29,0)</f>
        <v>0</v>
      </c>
      <c r="E29" s="8">
        <f>E27</f>
        <v>75.816132355892663</v>
      </c>
      <c r="F29" s="5">
        <f>F27</f>
        <v>131.43134752406957</v>
      </c>
      <c r="G29" s="31">
        <f>IF(F29&lt;&gt;0,E29/F29,0)</f>
        <v>0.57684969213305937</v>
      </c>
      <c r="H29" s="8">
        <f>H27</f>
        <v>17.64042098623732</v>
      </c>
      <c r="I29" s="5">
        <f>I27</f>
        <v>30.580619573544443</v>
      </c>
      <c r="J29" s="31">
        <f>IF(I29&lt;&gt;0,H29/I29,0)</f>
        <v>0.57684969213305937</v>
      </c>
      <c r="K29" s="8">
        <f>K27</f>
        <v>535.29451645633969</v>
      </c>
      <c r="L29" s="5">
        <f>L27</f>
        <v>927.96186555451186</v>
      </c>
      <c r="M29" s="31">
        <f>IF(L29&lt;&gt;0,K29/L29,0)</f>
        <v>0.57684969213305948</v>
      </c>
      <c r="N29" s="8">
        <f>N27</f>
        <v>0</v>
      </c>
      <c r="O29" s="5">
        <f>O27</f>
        <v>0</v>
      </c>
      <c r="P29" s="31">
        <f>IF(O29&lt;&gt;0,N29/O29,0)</f>
        <v>0</v>
      </c>
      <c r="Q29" s="8">
        <f>Q27</f>
        <v>628.75106979846964</v>
      </c>
      <c r="R29" s="5">
        <f>R27</f>
        <v>1089.9738326521258</v>
      </c>
      <c r="S29" s="31">
        <f>IF(R29&lt;&gt;0,Q29/R29,0)</f>
        <v>0.57684969213305948</v>
      </c>
    </row>
    <row r="30" spans="1:19" x14ac:dyDescent="0.25">
      <c r="A30" s="29"/>
      <c r="B30" s="8"/>
      <c r="D30" s="30"/>
      <c r="E30" s="8"/>
      <c r="G30" s="30"/>
      <c r="H30" s="8"/>
      <c r="J30" s="30"/>
      <c r="K30" s="8"/>
      <c r="M30" s="30"/>
      <c r="N30" s="8"/>
      <c r="P30" s="30"/>
      <c r="Q30" s="29"/>
      <c r="S30" s="30"/>
    </row>
    <row r="31" spans="1:19" ht="13" x14ac:dyDescent="0.3">
      <c r="A31" s="97" t="s">
        <v>11</v>
      </c>
      <c r="B31" s="8"/>
      <c r="D31" s="30"/>
      <c r="E31" s="8"/>
      <c r="G31" s="30"/>
      <c r="H31" s="8"/>
      <c r="J31" s="30"/>
      <c r="K31" s="8"/>
      <c r="M31" s="30"/>
      <c r="N31" s="8"/>
      <c r="P31" s="30"/>
      <c r="Q31" s="29"/>
      <c r="S31" s="30"/>
    </row>
    <row r="32" spans="1:19" x14ac:dyDescent="0.25">
      <c r="A32" s="101" t="s">
        <v>14</v>
      </c>
      <c r="B32" s="8">
        <v>0</v>
      </c>
      <c r="C32" s="5">
        <v>0</v>
      </c>
      <c r="D32" s="31">
        <f>IF(C32&lt;&gt;0,B32/C32,0)</f>
        <v>0</v>
      </c>
      <c r="E32" s="8">
        <v>0</v>
      </c>
      <c r="F32" s="5">
        <v>0</v>
      </c>
      <c r="G32" s="31">
        <f>IF(F32&lt;&gt;0,E32/F32,0)</f>
        <v>0</v>
      </c>
      <c r="H32" s="8">
        <v>179.42134328689716</v>
      </c>
      <c r="I32" s="5">
        <v>228.00744395399704</v>
      </c>
      <c r="J32" s="31">
        <f>IF(I32&lt;&gt;0,H32/I32,0)</f>
        <v>0.78691002440734936</v>
      </c>
      <c r="K32" s="8">
        <v>2604.1531311095709</v>
      </c>
      <c r="L32" s="5">
        <v>3309.3403951371115</v>
      </c>
      <c r="M32" s="31">
        <f>IF(L32&lt;&gt;0,K32/L32,0)</f>
        <v>0.78691002440734914</v>
      </c>
      <c r="N32" s="8">
        <v>0</v>
      </c>
      <c r="O32" s="5">
        <v>0</v>
      </c>
      <c r="P32" s="31">
        <f>IF(O32&lt;&gt;0,N32/O32,0)</f>
        <v>0</v>
      </c>
      <c r="Q32" s="8">
        <f>SUM(B32,E32,H32,K32,N32)</f>
        <v>2783.5744743964683</v>
      </c>
      <c r="R32" s="5">
        <f>SUM(C32,F32,I32,L32,O32)</f>
        <v>3537.3478390911087</v>
      </c>
      <c r="S32" s="31">
        <f>IF(R32&lt;&gt;0,Q32/R32,0)</f>
        <v>0.78691002440734925</v>
      </c>
    </row>
    <row r="33" spans="1:19" ht="5.15" customHeight="1" x14ac:dyDescent="0.25">
      <c r="A33" s="29"/>
      <c r="B33" s="8"/>
      <c r="D33" s="30"/>
      <c r="E33" s="8"/>
      <c r="G33" s="30"/>
      <c r="H33" s="8"/>
      <c r="J33" s="30"/>
      <c r="K33" s="8"/>
      <c r="M33" s="30"/>
      <c r="N33" s="8"/>
      <c r="P33" s="30"/>
      <c r="Q33" s="29"/>
      <c r="S33" s="30"/>
    </row>
    <row r="34" spans="1:19" x14ac:dyDescent="0.25">
      <c r="A34" s="98" t="s">
        <v>7</v>
      </c>
      <c r="B34" s="8"/>
      <c r="D34" s="30"/>
      <c r="E34" s="8"/>
      <c r="G34" s="30"/>
      <c r="H34" s="8"/>
      <c r="J34" s="30"/>
      <c r="K34" s="8"/>
      <c r="M34" s="30"/>
      <c r="N34" s="8"/>
      <c r="P34" s="30"/>
      <c r="Q34" s="29"/>
      <c r="S34" s="30"/>
    </row>
    <row r="35" spans="1:19" x14ac:dyDescent="0.25">
      <c r="A35" s="99" t="s">
        <v>13</v>
      </c>
      <c r="B35" s="8">
        <v>0</v>
      </c>
      <c r="C35" s="5">
        <v>0</v>
      </c>
      <c r="D35" s="31">
        <f>IF(C35&lt;&gt;0,B35/C35,0)</f>
        <v>0</v>
      </c>
      <c r="E35" s="8">
        <v>0</v>
      </c>
      <c r="F35" s="5">
        <v>0</v>
      </c>
      <c r="G35" s="31">
        <f>IF(F35&lt;&gt;0,E35/F35,0)</f>
        <v>0</v>
      </c>
      <c r="H35" s="8">
        <v>105.57259309367066</v>
      </c>
      <c r="I35" s="5">
        <v>228.00744395399704</v>
      </c>
      <c r="J35" s="31">
        <f>IF(I35&lt;&gt;0,H35/I35,0)</f>
        <v>0.46302257181994055</v>
      </c>
      <c r="K35" s="8">
        <v>1532.2993007840032</v>
      </c>
      <c r="L35" s="5">
        <v>3309.3403951371115</v>
      </c>
      <c r="M35" s="31">
        <f>IF(L35&lt;&gt;0,K35/L35,0)</f>
        <v>0.46302257181994044</v>
      </c>
      <c r="N35" s="8">
        <v>0</v>
      </c>
      <c r="O35" s="5">
        <v>0</v>
      </c>
      <c r="P35" s="31">
        <f>IF(O35&lt;&gt;0,N35/O35,0)</f>
        <v>0</v>
      </c>
      <c r="Q35" s="8">
        <f>SUM(B35,E35,H35,K35,N35)</f>
        <v>1637.8718938776738</v>
      </c>
      <c r="R35" s="5">
        <f>SUM(C35,F35,I35,L35,O35)</f>
        <v>3537.3478390911087</v>
      </c>
      <c r="S35" s="31">
        <f>IF(R35&lt;&gt;0,Q35/R35,0)</f>
        <v>0.46302257181994039</v>
      </c>
    </row>
    <row r="36" spans="1:19" ht="5.15" customHeight="1" x14ac:dyDescent="0.25">
      <c r="A36" s="29"/>
      <c r="B36" s="8"/>
      <c r="D36" s="30"/>
      <c r="E36" s="8"/>
      <c r="G36" s="30"/>
      <c r="H36" s="8"/>
      <c r="J36" s="30"/>
      <c r="K36" s="8"/>
      <c r="M36" s="30"/>
      <c r="N36" s="8"/>
      <c r="P36" s="30"/>
      <c r="Q36" s="29"/>
      <c r="S36" s="30"/>
    </row>
    <row r="37" spans="1:19" x14ac:dyDescent="0.25">
      <c r="A37" s="100" t="s">
        <v>35</v>
      </c>
      <c r="B37" s="8">
        <f>SUM(B32:B36)</f>
        <v>0</v>
      </c>
      <c r="C37" s="5">
        <f>C32</f>
        <v>0</v>
      </c>
      <c r="D37" s="31">
        <f>IF(C37&lt;&gt;0,B37/C37,0)</f>
        <v>0</v>
      </c>
      <c r="E37" s="8">
        <f>SUM(E32:E36)</f>
        <v>0</v>
      </c>
      <c r="F37" s="5">
        <f>F32</f>
        <v>0</v>
      </c>
      <c r="G37" s="31">
        <f>IF(F37&lt;&gt;0,E37/F37,0)</f>
        <v>0</v>
      </c>
      <c r="H37" s="8">
        <f>SUM(H32:H36)</f>
        <v>284.99393638056779</v>
      </c>
      <c r="I37" s="5">
        <f>I32</f>
        <v>228.00744395399704</v>
      </c>
      <c r="J37" s="31">
        <f>IF(I37&lt;&gt;0,H37/I37,0)</f>
        <v>1.2499325962272898</v>
      </c>
      <c r="K37" s="8">
        <f>SUM(K32:K36)</f>
        <v>4136.4524318935746</v>
      </c>
      <c r="L37" s="5">
        <f>L32</f>
        <v>3309.3403951371115</v>
      </c>
      <c r="M37" s="31">
        <f>IF(L37&lt;&gt;0,K37/L37,0)</f>
        <v>1.2499325962272898</v>
      </c>
      <c r="N37" s="8">
        <f>SUM(N32:N36)</f>
        <v>0</v>
      </c>
      <c r="O37" s="5">
        <f>O32</f>
        <v>0</v>
      </c>
      <c r="P37" s="31">
        <f>IF(O37&lt;&gt;0,N37/O37,0)</f>
        <v>0</v>
      </c>
      <c r="Q37" s="8">
        <f>SUM(Q32:Q36)</f>
        <v>4421.4463682741425</v>
      </c>
      <c r="R37" s="5">
        <f>R32</f>
        <v>3537.3478390911087</v>
      </c>
      <c r="S37" s="31">
        <f>IF(R37&lt;&gt;0,Q37/R37,0)</f>
        <v>1.2499325962272898</v>
      </c>
    </row>
    <row r="38" spans="1:19" x14ac:dyDescent="0.25">
      <c r="A38" s="102"/>
      <c r="B38" s="8"/>
      <c r="D38" s="30"/>
      <c r="E38" s="8"/>
      <c r="G38" s="30"/>
      <c r="H38" s="8"/>
      <c r="J38" s="30"/>
      <c r="K38" s="8"/>
      <c r="M38" s="30"/>
      <c r="N38" s="8"/>
      <c r="P38" s="30"/>
      <c r="Q38" s="29"/>
      <c r="S38" s="30"/>
    </row>
    <row r="39" spans="1:19" x14ac:dyDescent="0.25">
      <c r="A39" s="103" t="s">
        <v>36</v>
      </c>
      <c r="B39" s="32">
        <f>SUM(B29,B37)</f>
        <v>0</v>
      </c>
      <c r="C39" s="33">
        <f>SUM(C29,C37)</f>
        <v>0</v>
      </c>
      <c r="D39" s="35">
        <f>IF(C39&lt;&gt;0,B39/C39,0)</f>
        <v>0</v>
      </c>
      <c r="E39" s="32">
        <f>SUM(E29,E37)</f>
        <v>75.816132355892663</v>
      </c>
      <c r="F39" s="33">
        <f>SUM(F29,F37)</f>
        <v>131.43134752406957</v>
      </c>
      <c r="G39" s="35">
        <f>IF(F39&lt;&gt;0,E39/F39,0)</f>
        <v>0.57684969213305937</v>
      </c>
      <c r="H39" s="32">
        <f>SUM(H29,H37)</f>
        <v>302.63435736680509</v>
      </c>
      <c r="I39" s="33">
        <f>SUM(I29,I37)</f>
        <v>258.58806352754146</v>
      </c>
      <c r="J39" s="35">
        <f>IF(I39&lt;&gt;0,H39/I39,0)</f>
        <v>1.1703338245331358</v>
      </c>
      <c r="K39" s="32">
        <f>SUM(K29,K37)</f>
        <v>4671.7469483499144</v>
      </c>
      <c r="L39" s="33">
        <f>SUM(L29,L37)</f>
        <v>4237.3022606916238</v>
      </c>
      <c r="M39" s="35">
        <f>IF(L39&lt;&gt;0,K39/L39,0)</f>
        <v>1.1025286045058724</v>
      </c>
      <c r="N39" s="32">
        <f>SUM(N29,N37)</f>
        <v>0</v>
      </c>
      <c r="O39" s="33">
        <f>SUM(O29,O37)</f>
        <v>0</v>
      </c>
      <c r="P39" s="35">
        <f>IF(O39&lt;&gt;0,N39/O39,0)</f>
        <v>0</v>
      </c>
      <c r="Q39" s="32">
        <f>SUM(Q29,Q37)</f>
        <v>5050.1974380726124</v>
      </c>
      <c r="R39" s="33">
        <f>SUM(R29,R37)</f>
        <v>4627.3216717432342</v>
      </c>
      <c r="S39" s="35">
        <f>IF(R39&lt;&gt;0,Q39/R39,0)</f>
        <v>1.0913867235363539</v>
      </c>
    </row>
    <row r="40" spans="1:19" x14ac:dyDescent="0.25">
      <c r="A40" s="13"/>
      <c r="B40" s="104"/>
      <c r="C40" s="105"/>
      <c r="D40" s="106"/>
      <c r="E40" s="104"/>
      <c r="F40" s="105"/>
      <c r="G40" s="106"/>
      <c r="H40" s="104"/>
      <c r="I40" s="105"/>
      <c r="J40" s="106"/>
      <c r="K40" s="104"/>
      <c r="L40" s="105"/>
      <c r="M40" s="107"/>
      <c r="N40" s="104"/>
      <c r="O40" s="105"/>
      <c r="P40" s="106"/>
      <c r="Q40" s="104"/>
      <c r="R40" s="105"/>
      <c r="S40" s="106"/>
    </row>
    <row r="41" spans="1:19" ht="13" x14ac:dyDescent="0.3">
      <c r="A41" s="108" t="s">
        <v>37</v>
      </c>
      <c r="B41" s="8"/>
      <c r="C41" s="5"/>
      <c r="D41" s="40"/>
      <c r="E41" s="8"/>
      <c r="F41" s="5"/>
      <c r="G41" s="40"/>
      <c r="H41" s="8"/>
      <c r="I41" s="5"/>
      <c r="J41" s="40"/>
      <c r="K41" s="8"/>
      <c r="L41" s="5"/>
      <c r="M41" s="31"/>
      <c r="N41" s="8"/>
      <c r="O41" s="5"/>
      <c r="P41" s="40"/>
      <c r="Q41" s="8"/>
      <c r="R41" s="5"/>
      <c r="S41" s="40"/>
    </row>
    <row r="42" spans="1:19" ht="13" x14ac:dyDescent="0.3">
      <c r="A42" s="97" t="s">
        <v>10</v>
      </c>
      <c r="B42" s="8"/>
      <c r="C42" s="5"/>
      <c r="D42" s="40"/>
      <c r="E42" s="8"/>
      <c r="F42" s="5"/>
      <c r="G42" s="40"/>
      <c r="H42" s="8"/>
      <c r="I42" s="5"/>
      <c r="J42" s="40"/>
      <c r="K42" s="8"/>
      <c r="L42" s="5"/>
      <c r="M42" s="31"/>
      <c r="N42" s="8"/>
      <c r="O42" s="5"/>
      <c r="P42" s="40"/>
      <c r="Q42" s="8"/>
      <c r="R42" s="5"/>
      <c r="S42" s="40"/>
    </row>
    <row r="43" spans="1:19" x14ac:dyDescent="0.25">
      <c r="A43" s="98" t="s">
        <v>7</v>
      </c>
      <c r="B43" s="8"/>
      <c r="C43" s="5"/>
      <c r="D43" s="40"/>
      <c r="E43" s="8"/>
      <c r="F43" s="5"/>
      <c r="G43" s="40"/>
      <c r="H43" s="8"/>
      <c r="I43" s="5"/>
      <c r="J43" s="40"/>
      <c r="K43" s="8"/>
      <c r="L43" s="5"/>
      <c r="M43" s="31"/>
      <c r="N43" s="8"/>
      <c r="O43" s="5"/>
      <c r="P43" s="40"/>
      <c r="Q43" s="8"/>
      <c r="R43" s="5"/>
      <c r="S43" s="40"/>
    </row>
    <row r="44" spans="1:19" x14ac:dyDescent="0.25">
      <c r="A44" s="99" t="s">
        <v>13</v>
      </c>
      <c r="B44" s="8">
        <f>SUM(B10,B27)</f>
        <v>674.36094094092414</v>
      </c>
      <c r="C44" s="5">
        <f>SUM(C10,C27)</f>
        <v>1169.0410000000004</v>
      </c>
      <c r="D44" s="31">
        <f>IF(C44&lt;&gt;0,B44/C44,0)</f>
        <v>0.57684969213305937</v>
      </c>
      <c r="E44" s="8">
        <f>SUM(E10,E27)</f>
        <v>21930.333142628766</v>
      </c>
      <c r="F44" s="5">
        <f>SUM(F10,F27)</f>
        <v>38017.413273699371</v>
      </c>
      <c r="G44" s="31">
        <f>IF(F44&lt;&gt;0,E44/F44,0)</f>
        <v>0.57684969213305937</v>
      </c>
      <c r="H44" s="8">
        <f>SUM(H10,H27)</f>
        <v>366.84121636540556</v>
      </c>
      <c r="I44" s="5">
        <f>SUM(I10,I27)</f>
        <v>635.93899999999985</v>
      </c>
      <c r="J44" s="31">
        <f>IF(I44&lt;&gt;0,H44/I44,0)</f>
        <v>0.57684969213305937</v>
      </c>
      <c r="K44" s="8">
        <f>SUM(K10,K27)</f>
        <v>544.12980001519611</v>
      </c>
      <c r="L44" s="5">
        <f>SUM(L10,L27)</f>
        <v>943.27830531230313</v>
      </c>
      <c r="M44" s="31">
        <f>IF(L44&lt;&gt;0,K44/L44,0)</f>
        <v>0.57684969213305948</v>
      </c>
      <c r="N44" s="8">
        <f>SUM(N10,N27)</f>
        <v>0</v>
      </c>
      <c r="O44" s="5">
        <f>SUM(O10,O27)</f>
        <v>0</v>
      </c>
      <c r="P44" s="31">
        <f>IF(O44&lt;&gt;0,N44/O44,0)</f>
        <v>0</v>
      </c>
      <c r="Q44" s="8">
        <f>SUM(Q10,Q27)</f>
        <v>23515.665099950293</v>
      </c>
      <c r="R44" s="5">
        <f>SUM(R10,R27)</f>
        <v>40765.671579011672</v>
      </c>
      <c r="S44" s="31">
        <f>IF(R44&lt;&gt;0,Q44/R44,0)</f>
        <v>0.57684969213305937</v>
      </c>
    </row>
    <row r="45" spans="1:19" ht="5.15" customHeight="1" x14ac:dyDescent="0.25">
      <c r="A45" s="29"/>
      <c r="B45" s="8"/>
      <c r="C45" s="5"/>
      <c r="D45" s="30"/>
      <c r="E45" s="8"/>
      <c r="F45" s="5"/>
      <c r="G45" s="30"/>
      <c r="H45" s="8"/>
      <c r="I45" s="5"/>
      <c r="J45" s="30"/>
      <c r="K45" s="8"/>
      <c r="L45" s="5"/>
      <c r="M45" s="30"/>
      <c r="N45" s="8"/>
      <c r="O45" s="5"/>
      <c r="P45" s="30"/>
      <c r="Q45" s="8"/>
      <c r="R45" s="5"/>
      <c r="S45" s="30"/>
    </row>
    <row r="46" spans="1:19" x14ac:dyDescent="0.25">
      <c r="A46" s="100" t="s">
        <v>38</v>
      </c>
      <c r="B46" s="8">
        <f>B44</f>
        <v>674.36094094092414</v>
      </c>
      <c r="C46" s="5">
        <f>C44</f>
        <v>1169.0410000000004</v>
      </c>
      <c r="D46" s="31">
        <f>IF(C46&lt;&gt;0,B46/C46,0)</f>
        <v>0.57684969213305937</v>
      </c>
      <c r="E46" s="8">
        <f>E44</f>
        <v>21930.333142628766</v>
      </c>
      <c r="F46" s="5">
        <f>F44</f>
        <v>38017.413273699371</v>
      </c>
      <c r="G46" s="31">
        <f>IF(F46&lt;&gt;0,E46/F46,0)</f>
        <v>0.57684969213305937</v>
      </c>
      <c r="H46" s="8">
        <f>H44</f>
        <v>366.84121636540556</v>
      </c>
      <c r="I46" s="5">
        <f>I44</f>
        <v>635.93899999999985</v>
      </c>
      <c r="J46" s="31">
        <f>IF(I46&lt;&gt;0,H46/I46,0)</f>
        <v>0.57684969213305937</v>
      </c>
      <c r="K46" s="8">
        <f>K44</f>
        <v>544.12980001519611</v>
      </c>
      <c r="L46" s="5">
        <f>L44</f>
        <v>943.27830531230313</v>
      </c>
      <c r="M46" s="31">
        <f>IF(L46&lt;&gt;0,K46/L46,0)</f>
        <v>0.57684969213305948</v>
      </c>
      <c r="N46" s="8">
        <f>N44</f>
        <v>0</v>
      </c>
      <c r="O46" s="5">
        <f>O44</f>
        <v>0</v>
      </c>
      <c r="P46" s="31">
        <f>IF(O46&lt;&gt;0,N46/O46,0)</f>
        <v>0</v>
      </c>
      <c r="Q46" s="8">
        <f>Q44</f>
        <v>23515.665099950293</v>
      </c>
      <c r="R46" s="5">
        <f>R44</f>
        <v>40765.671579011672</v>
      </c>
      <c r="S46" s="31">
        <f>IF(R46&lt;&gt;0,Q46/R46,0)</f>
        <v>0.57684969213305937</v>
      </c>
    </row>
    <row r="47" spans="1:19" x14ac:dyDescent="0.25">
      <c r="A47" s="29"/>
      <c r="B47" s="8"/>
      <c r="C47" s="5"/>
      <c r="D47" s="30"/>
      <c r="E47" s="8"/>
      <c r="F47" s="5"/>
      <c r="G47" s="30"/>
      <c r="H47" s="8"/>
      <c r="I47" s="5"/>
      <c r="J47" s="30"/>
      <c r="K47" s="8"/>
      <c r="L47" s="5"/>
      <c r="M47" s="30"/>
      <c r="N47" s="8"/>
      <c r="O47" s="5"/>
      <c r="P47" s="30"/>
      <c r="Q47" s="8"/>
      <c r="R47" s="5"/>
      <c r="S47" s="30"/>
    </row>
    <row r="48" spans="1:19" ht="13" x14ac:dyDescent="0.3">
      <c r="A48" s="97" t="s">
        <v>11</v>
      </c>
      <c r="B48" s="8"/>
      <c r="C48" s="5"/>
      <c r="D48" s="30"/>
      <c r="E48" s="8"/>
      <c r="F48" s="5"/>
      <c r="G48" s="30"/>
      <c r="H48" s="8"/>
      <c r="I48" s="5"/>
      <c r="J48" s="30"/>
      <c r="K48" s="8"/>
      <c r="L48" s="5"/>
      <c r="M48" s="30"/>
      <c r="N48" s="8"/>
      <c r="O48" s="5"/>
      <c r="P48" s="30"/>
      <c r="Q48" s="8"/>
      <c r="R48" s="5"/>
      <c r="S48" s="30"/>
    </row>
    <row r="49" spans="1:19" x14ac:dyDescent="0.25">
      <c r="A49" s="101" t="s">
        <v>14</v>
      </c>
      <c r="B49" s="8">
        <f>SUM(B15,B32)</f>
        <v>1470.8149450957301</v>
      </c>
      <c r="C49" s="5">
        <f>SUM(C15,C32)</f>
        <v>3869.7826985977222</v>
      </c>
      <c r="D49" s="31">
        <f>IF(C49&lt;&gt;0,B49/C49,0)</f>
        <v>0.38007688277398716</v>
      </c>
      <c r="E49" s="8">
        <f>SUM(E15,E32)</f>
        <v>9666.9040562628616</v>
      </c>
      <c r="F49" s="5">
        <f>SUM(F15,F32)</f>
        <v>25434.0753</v>
      </c>
      <c r="G49" s="31">
        <f>IF(F49&lt;&gt;0,E49/F49,0)</f>
        <v>0.3800768827739871</v>
      </c>
      <c r="H49" s="8">
        <f>SUM(H15,H32)</f>
        <v>1364.4788505803372</v>
      </c>
      <c r="I49" s="5">
        <f>SUM(I15,I32)</f>
        <v>3345.9490000000005</v>
      </c>
      <c r="J49" s="31">
        <f>IF(I49&lt;&gt;0,H49/I49,0)</f>
        <v>0.40780025355447347</v>
      </c>
      <c r="K49" s="8">
        <f>SUM(K15,K32)</f>
        <v>3490.7843206136672</v>
      </c>
      <c r="L49" s="5">
        <f>SUM(L15,L32)</f>
        <v>5642.108394687697</v>
      </c>
      <c r="M49" s="31">
        <f>IF(L49&lt;&gt;0,K49/L49,0)</f>
        <v>0.61870210148752203</v>
      </c>
      <c r="N49" s="8">
        <f>SUM(N15,N32)</f>
        <v>0</v>
      </c>
      <c r="O49" s="5">
        <f>SUM(O15,O32)</f>
        <v>0</v>
      </c>
      <c r="P49" s="31">
        <f>IF(O49&lt;&gt;0,N49/O49,0)</f>
        <v>0</v>
      </c>
      <c r="Q49" s="8">
        <f>SUM(Q15,Q32)</f>
        <v>15992.982172552596</v>
      </c>
      <c r="R49" s="5">
        <f>SUM(R15,R32)</f>
        <v>38291.915393285424</v>
      </c>
      <c r="S49" s="31">
        <f>IF(R49&lt;&gt;0,Q49/R49,0)</f>
        <v>0.41765949831167243</v>
      </c>
    </row>
    <row r="50" spans="1:19" ht="5.15" customHeight="1" x14ac:dyDescent="0.25">
      <c r="A50" s="29"/>
      <c r="B50" s="8"/>
      <c r="C50" s="5"/>
      <c r="D50" s="30"/>
      <c r="E50" s="8"/>
      <c r="F50" s="5"/>
      <c r="G50" s="30"/>
      <c r="H50" s="8"/>
      <c r="I50" s="5"/>
      <c r="J50" s="30"/>
      <c r="K50" s="8"/>
      <c r="L50" s="5"/>
      <c r="M50" s="30"/>
      <c r="N50" s="8"/>
      <c r="O50" s="5"/>
      <c r="P50" s="30"/>
      <c r="Q50" s="8"/>
      <c r="R50" s="5"/>
      <c r="S50" s="30"/>
    </row>
    <row r="51" spans="1:19" x14ac:dyDescent="0.25">
      <c r="A51" s="98" t="s">
        <v>7</v>
      </c>
      <c r="B51" s="8"/>
      <c r="C51" s="5"/>
      <c r="D51" s="30"/>
      <c r="E51" s="8"/>
      <c r="F51" s="5"/>
      <c r="G51" s="30"/>
      <c r="H51" s="8"/>
      <c r="I51" s="5"/>
      <c r="J51" s="30"/>
      <c r="K51" s="8"/>
      <c r="L51" s="5"/>
      <c r="M51" s="30"/>
      <c r="N51" s="8"/>
      <c r="O51" s="5"/>
      <c r="P51" s="30"/>
      <c r="Q51" s="8"/>
      <c r="R51" s="5"/>
      <c r="S51" s="30"/>
    </row>
    <row r="52" spans="1:19" x14ac:dyDescent="0.25">
      <c r="A52" s="99" t="s">
        <v>13</v>
      </c>
      <c r="B52" s="8">
        <f>SUM(B18,B35)</f>
        <v>1791.7967374890268</v>
      </c>
      <c r="C52" s="5">
        <f>SUM(C18,C35)</f>
        <v>3869.7826985977222</v>
      </c>
      <c r="D52" s="31">
        <f>IF(C52&lt;&gt;0,B52/C52,0)</f>
        <v>0.46302257181994044</v>
      </c>
      <c r="E52" s="8">
        <f>SUM(E18,E35)</f>
        <v>11776.550957268022</v>
      </c>
      <c r="F52" s="5">
        <f>SUM(F18,F35)</f>
        <v>25434.0753</v>
      </c>
      <c r="G52" s="31">
        <f>IF(F52&lt;&gt;0,E52/F52,0)</f>
        <v>0.46302257181994039</v>
      </c>
      <c r="H52" s="8">
        <f>SUM(H18,H35)</f>
        <v>1549.2499111583584</v>
      </c>
      <c r="I52" s="5">
        <f>SUM(I18,I35)</f>
        <v>3345.9490000000005</v>
      </c>
      <c r="J52" s="31">
        <f>IF(I52&lt;&gt;0,H52/I52,0)</f>
        <v>0.4630225718199405</v>
      </c>
      <c r="K52" s="8">
        <f>SUM(K18,K35)</f>
        <v>2612.4235393951731</v>
      </c>
      <c r="L52" s="5">
        <f>SUM(L18,L35)</f>
        <v>5642.108394687697</v>
      </c>
      <c r="M52" s="31">
        <f>IF(L52&lt;&gt;0,K52/L52,0)</f>
        <v>0.46302257181994044</v>
      </c>
      <c r="N52" s="8">
        <f>SUM(N18,N35)</f>
        <v>0</v>
      </c>
      <c r="O52" s="5">
        <f>SUM(O18,O35)</f>
        <v>0</v>
      </c>
      <c r="P52" s="31">
        <f>IF(O52&lt;&gt;0,N52/O52,0)</f>
        <v>0</v>
      </c>
      <c r="Q52" s="8">
        <f>SUM(Q18,Q35)</f>
        <v>17730.02114531058</v>
      </c>
      <c r="R52" s="5">
        <f>SUM(R18,R35)</f>
        <v>38291.915393285424</v>
      </c>
      <c r="S52" s="31">
        <f>IF(R52&lt;&gt;0,Q52/R52,0)</f>
        <v>0.46302257181994039</v>
      </c>
    </row>
    <row r="53" spans="1:19" ht="5.15" customHeight="1" x14ac:dyDescent="0.25">
      <c r="A53" s="29"/>
      <c r="B53" s="8"/>
      <c r="C53" s="5"/>
      <c r="D53" s="30"/>
      <c r="E53" s="8"/>
      <c r="F53" s="5"/>
      <c r="G53" s="30"/>
      <c r="H53" s="8"/>
      <c r="I53" s="5"/>
      <c r="J53" s="30"/>
      <c r="K53" s="8"/>
      <c r="L53" s="5"/>
      <c r="M53" s="30"/>
      <c r="N53" s="8"/>
      <c r="O53" s="5"/>
      <c r="P53" s="30"/>
      <c r="Q53" s="8"/>
      <c r="R53" s="5"/>
      <c r="S53" s="30"/>
    </row>
    <row r="54" spans="1:19" x14ac:dyDescent="0.25">
      <c r="A54" s="100" t="s">
        <v>39</v>
      </c>
      <c r="B54" s="8">
        <f>SUM(B49:B53)</f>
        <v>3262.6116825847566</v>
      </c>
      <c r="C54" s="5">
        <f>C49</f>
        <v>3869.7826985977222</v>
      </c>
      <c r="D54" s="31">
        <f>IF(C54&lt;&gt;0,B54/C54,0)</f>
        <v>0.84309945459392754</v>
      </c>
      <c r="E54" s="8">
        <f>SUM(E49:E53)</f>
        <v>21443.455013530882</v>
      </c>
      <c r="F54" s="5">
        <f>F49</f>
        <v>25434.0753</v>
      </c>
      <c r="G54" s="31">
        <f>IF(F54&lt;&gt;0,E54/F54,0)</f>
        <v>0.84309945459392743</v>
      </c>
      <c r="H54" s="8">
        <f>SUM(H49:H53)</f>
        <v>2913.7287617386955</v>
      </c>
      <c r="I54" s="5">
        <f>I49</f>
        <v>3345.9490000000005</v>
      </c>
      <c r="J54" s="31">
        <f>IF(I54&lt;&gt;0,H54/I54,0)</f>
        <v>0.87082282537441402</v>
      </c>
      <c r="K54" s="8">
        <f>SUM(K49:K53)</f>
        <v>6103.2078600088407</v>
      </c>
      <c r="L54" s="5">
        <f>L49</f>
        <v>5642.108394687697</v>
      </c>
      <c r="M54" s="31">
        <f>IF(L54&lt;&gt;0,K54/L54,0)</f>
        <v>1.0817246733074626</v>
      </c>
      <c r="N54" s="8">
        <f>SUM(N49:N53)</f>
        <v>0</v>
      </c>
      <c r="O54" s="5">
        <f>O49</f>
        <v>0</v>
      </c>
      <c r="P54" s="31">
        <f>IF(O54&lt;&gt;0,N54/O54,0)</f>
        <v>0</v>
      </c>
      <c r="Q54" s="8">
        <f>SUM(Q49:Q53)</f>
        <v>33723.003317863178</v>
      </c>
      <c r="R54" s="5">
        <f>R49</f>
        <v>38291.915393285424</v>
      </c>
      <c r="S54" s="31">
        <f>IF(R54&lt;&gt;0,Q54/R54,0)</f>
        <v>0.88068207013161282</v>
      </c>
    </row>
    <row r="55" spans="1:19" x14ac:dyDescent="0.25">
      <c r="A55" s="102"/>
      <c r="B55" s="8"/>
      <c r="C55" s="5"/>
      <c r="D55" s="30"/>
      <c r="E55" s="8"/>
      <c r="F55" s="5"/>
      <c r="G55" s="30"/>
      <c r="H55" s="8"/>
      <c r="I55" s="5"/>
      <c r="J55" s="30"/>
      <c r="K55" s="8"/>
      <c r="L55" s="5"/>
      <c r="M55" s="30"/>
      <c r="N55" s="8"/>
      <c r="O55" s="5"/>
      <c r="P55" s="30"/>
      <c r="Q55" s="8"/>
      <c r="R55" s="5"/>
      <c r="S55" s="30"/>
    </row>
    <row r="56" spans="1:19" x14ac:dyDescent="0.25">
      <c r="A56" s="103" t="s">
        <v>40</v>
      </c>
      <c r="B56" s="32">
        <f>SUM(B46,B54)</f>
        <v>3936.9726235256808</v>
      </c>
      <c r="C56" s="33">
        <f>SUM(C46,C54)</f>
        <v>5038.8236985977228</v>
      </c>
      <c r="D56" s="35">
        <f>IF(C56&lt;&gt;0,B56/C56,0)</f>
        <v>0.78132771833658698</v>
      </c>
      <c r="E56" s="32">
        <f>SUM(E46,E54)</f>
        <v>43373.788156159644</v>
      </c>
      <c r="F56" s="33">
        <f>SUM(F46,F54)</f>
        <v>63451.488573699375</v>
      </c>
      <c r="G56" s="35">
        <f>IF(F56&lt;&gt;0,E56/F56,0)</f>
        <v>0.68357400482071695</v>
      </c>
      <c r="H56" s="32">
        <f>SUM(H46,H54)</f>
        <v>3280.5699781041012</v>
      </c>
      <c r="I56" s="33">
        <f>SUM(I46,I54)</f>
        <v>3981.8880000000004</v>
      </c>
      <c r="J56" s="35">
        <f>IF(I56&lt;&gt;0,H56/I56,0)</f>
        <v>0.82387299143122583</v>
      </c>
      <c r="K56" s="32">
        <f>SUM(K46,K54)</f>
        <v>6647.3376600240372</v>
      </c>
      <c r="L56" s="33">
        <f>SUM(L46,L54)</f>
        <v>6585.3867</v>
      </c>
      <c r="M56" s="35">
        <f>IF(L56&lt;&gt;0,K56/L56,0)</f>
        <v>1.0094073382241984</v>
      </c>
      <c r="N56" s="32">
        <f>SUM(N46,N54)</f>
        <v>0</v>
      </c>
      <c r="O56" s="33">
        <f>SUM(O46,O54)</f>
        <v>0</v>
      </c>
      <c r="P56" s="35">
        <f>IF(O56&lt;&gt;0,N56/O56,0)</f>
        <v>0</v>
      </c>
      <c r="Q56" s="32">
        <f>SUM(Q46,Q54)</f>
        <v>57238.668417813475</v>
      </c>
      <c r="R56" s="33">
        <f>SUM(R46,R54)</f>
        <v>79057.586972297097</v>
      </c>
      <c r="S56" s="35">
        <f>IF(R56&lt;&gt;0,Q56/R56,0)</f>
        <v>0.72401233847259616</v>
      </c>
    </row>
    <row r="57" spans="1:19" hidden="1" x14ac:dyDescent="0.25">
      <c r="A57" s="2"/>
      <c r="B57" s="9"/>
      <c r="C57" s="5"/>
      <c r="D57" s="28"/>
      <c r="E57" s="9"/>
      <c r="F57" s="5"/>
      <c r="G57" s="28"/>
      <c r="H57" s="9"/>
      <c r="I57" s="5"/>
      <c r="J57" s="28"/>
      <c r="K57" s="9"/>
      <c r="L57" s="5"/>
      <c r="M57" s="10"/>
      <c r="N57" s="9"/>
      <c r="O57" s="5"/>
      <c r="P57" s="28"/>
      <c r="Q57" s="9"/>
      <c r="R57" s="5"/>
      <c r="S57" s="28"/>
    </row>
    <row r="58" spans="1:19" ht="12.75" hidden="1" customHeight="1" x14ac:dyDescent="0.25">
      <c r="A58" s="2" t="s">
        <v>26</v>
      </c>
      <c r="C58" s="7">
        <v>0</v>
      </c>
      <c r="F58" s="7">
        <v>0</v>
      </c>
      <c r="I58" s="7">
        <v>0</v>
      </c>
      <c r="L58" s="7">
        <v>0</v>
      </c>
      <c r="O58" s="7">
        <v>0</v>
      </c>
      <c r="R58" s="7">
        <v>0</v>
      </c>
      <c r="S58" s="7"/>
    </row>
    <row r="59" spans="1:19" ht="12.75" hidden="1" customHeight="1" x14ac:dyDescent="0.25">
      <c r="C59" s="7">
        <v>0</v>
      </c>
      <c r="F59" s="7">
        <v>0</v>
      </c>
      <c r="I59" s="7">
        <v>0</v>
      </c>
      <c r="J59" s="24"/>
      <c r="L59" s="7">
        <v>0</v>
      </c>
      <c r="M59" s="24"/>
      <c r="O59" s="7">
        <v>0</v>
      </c>
      <c r="P59" s="24"/>
      <c r="R59" s="7">
        <v>0</v>
      </c>
      <c r="S59" s="7"/>
    </row>
    <row r="60" spans="1:19" ht="12.75" hidden="1" customHeight="1" x14ac:dyDescent="0.25">
      <c r="B60" s="7">
        <v>0</v>
      </c>
      <c r="C60" s="7">
        <v>0</v>
      </c>
      <c r="E60" s="7">
        <v>0</v>
      </c>
      <c r="F60" s="7">
        <v>0</v>
      </c>
      <c r="H60" s="7">
        <v>0</v>
      </c>
      <c r="I60" s="7">
        <v>0</v>
      </c>
      <c r="K60" s="7">
        <v>-2.2737367544323206E-13</v>
      </c>
      <c r="L60" s="7">
        <v>0</v>
      </c>
      <c r="N60" s="7">
        <v>0</v>
      </c>
      <c r="O60" s="7">
        <v>0</v>
      </c>
      <c r="Q60" s="7">
        <v>0</v>
      </c>
      <c r="R60" s="7">
        <v>0</v>
      </c>
      <c r="S60" s="7"/>
    </row>
    <row r="61" spans="1:19" ht="12.75" hidden="1" customHeight="1" x14ac:dyDescent="0.25">
      <c r="B61" s="7"/>
      <c r="C61" s="7">
        <v>0</v>
      </c>
      <c r="E61" s="7"/>
      <c r="F61" s="7">
        <v>0</v>
      </c>
      <c r="H61" s="7"/>
      <c r="I61" s="7">
        <v>0</v>
      </c>
      <c r="K61" s="7"/>
      <c r="L61" s="7">
        <v>0</v>
      </c>
      <c r="N61" s="7"/>
      <c r="O61" s="7">
        <v>0</v>
      </c>
      <c r="Q61" s="7"/>
      <c r="R61" s="7">
        <v>0</v>
      </c>
      <c r="S61" s="7">
        <v>0</v>
      </c>
    </row>
    <row r="62" spans="1:19" ht="12.75" hidden="1" customHeight="1" x14ac:dyDescent="0.25">
      <c r="B62" s="7"/>
      <c r="C62" s="7">
        <v>0</v>
      </c>
      <c r="E62" s="7"/>
      <c r="F62" s="7">
        <v>0</v>
      </c>
      <c r="H62" s="7"/>
      <c r="I62" s="7">
        <v>0</v>
      </c>
      <c r="K62" s="7"/>
      <c r="L62" s="7">
        <v>7.815970093361102E-14</v>
      </c>
      <c r="N62" s="7"/>
      <c r="O62" s="7">
        <v>0</v>
      </c>
      <c r="Q62" s="7"/>
      <c r="R62" s="7">
        <v>0</v>
      </c>
      <c r="S62" s="7">
        <v>0</v>
      </c>
    </row>
    <row r="63" spans="1:19" ht="12.75" hidden="1" customHeight="1" x14ac:dyDescent="0.25">
      <c r="B63" s="7">
        <v>0</v>
      </c>
      <c r="C63" s="7">
        <v>0</v>
      </c>
      <c r="E63" s="7">
        <v>0</v>
      </c>
      <c r="F63" s="7">
        <v>0</v>
      </c>
      <c r="H63" s="7">
        <v>0</v>
      </c>
      <c r="I63" s="7">
        <v>0</v>
      </c>
      <c r="K63" s="7">
        <v>0</v>
      </c>
      <c r="L63" s="7">
        <v>0</v>
      </c>
      <c r="N63" s="7">
        <v>0</v>
      </c>
      <c r="O63" s="7">
        <v>0</v>
      </c>
      <c r="Q63" s="7">
        <v>0</v>
      </c>
      <c r="R63" s="7">
        <v>0</v>
      </c>
      <c r="S63" s="7">
        <v>0</v>
      </c>
    </row>
    <row r="64" spans="1:19" ht="12.75" customHeight="1" x14ac:dyDescent="0.25">
      <c r="A64" s="12"/>
      <c r="B64" s="12"/>
      <c r="C64" s="12"/>
      <c r="D64" s="12"/>
      <c r="E64" s="12"/>
    </row>
    <row r="65" spans="1:18" ht="12.75" customHeight="1" x14ac:dyDescent="0.25">
      <c r="A65" s="3" t="s">
        <v>27</v>
      </c>
      <c r="C65" s="21"/>
      <c r="F65" s="21"/>
      <c r="I65" s="21"/>
      <c r="L65" s="21"/>
      <c r="O65" s="21"/>
      <c r="R65" s="21"/>
    </row>
    <row r="66" spans="1:18" ht="12.75" customHeight="1" x14ac:dyDescent="0.25">
      <c r="A66" s="65" t="s">
        <v>96</v>
      </c>
      <c r="C66" s="21"/>
      <c r="F66" s="21"/>
      <c r="I66" s="21"/>
      <c r="L66" s="21"/>
      <c r="O66" s="21"/>
      <c r="R66" s="21"/>
    </row>
    <row r="67" spans="1:18" ht="12.75" customHeight="1" x14ac:dyDescent="0.25"/>
    <row r="68" spans="1:18" ht="12.75" customHeight="1" x14ac:dyDescent="0.25">
      <c r="C68" s="25"/>
      <c r="F68" s="25"/>
    </row>
    <row r="69" spans="1:18" ht="12.75" customHeight="1" x14ac:dyDescent="0.25">
      <c r="C69" s="25"/>
      <c r="F69" s="25"/>
    </row>
    <row r="70" spans="1:18" ht="12.75" customHeight="1" x14ac:dyDescent="0.25"/>
    <row r="71" spans="1:18" ht="12.75" customHeight="1" x14ac:dyDescent="0.25"/>
    <row r="72" spans="1:18" ht="12.75" customHeight="1" x14ac:dyDescent="0.25"/>
    <row r="73" spans="1:18" ht="12.75" customHeight="1" x14ac:dyDescent="0.25"/>
    <row r="74" spans="1:18" ht="12.75" customHeight="1" x14ac:dyDescent="0.25"/>
    <row r="75" spans="1:18" ht="12.75" customHeight="1" x14ac:dyDescent="0.25"/>
    <row r="76" spans="1:18" ht="12.75" customHeight="1" x14ac:dyDescent="0.25"/>
    <row r="77" spans="1:18" ht="12.75" customHeight="1" x14ac:dyDescent="0.25"/>
    <row r="78" spans="1:18" ht="12.75" customHeight="1" x14ac:dyDescent="0.25"/>
    <row r="79" spans="1:18" ht="12.75" customHeight="1" x14ac:dyDescent="0.25"/>
  </sheetData>
  <phoneticPr fontId="5" type="noConversion"/>
  <printOptions horizontalCentered="1"/>
  <pageMargins left="0.75" right="0.75" top="1" bottom="1" header="0.5" footer="0.5"/>
  <pageSetup scale="69" orientation="landscape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S51"/>
  <sheetViews>
    <sheetView zoomScale="70" workbookViewId="0"/>
  </sheetViews>
  <sheetFormatPr defaultRowHeight="12.5" x14ac:dyDescent="0.25"/>
  <cols>
    <col min="1" max="1" width="22.90625" customWidth="1"/>
    <col min="2" max="3" width="8.36328125" customWidth="1"/>
    <col min="4" max="4" width="7.6328125" customWidth="1"/>
    <col min="5" max="6" width="8.36328125" customWidth="1"/>
    <col min="7" max="7" width="7.6328125" customWidth="1"/>
    <col min="8" max="9" width="8.36328125" customWidth="1"/>
    <col min="10" max="10" width="7.6328125" customWidth="1"/>
    <col min="11" max="12" width="8.36328125" customWidth="1"/>
    <col min="13" max="13" width="7.6328125" customWidth="1"/>
    <col min="14" max="15" width="8.36328125" customWidth="1"/>
    <col min="16" max="16" width="7.6328125" customWidth="1"/>
    <col min="17" max="18" width="8.36328125" customWidth="1"/>
    <col min="19" max="19" width="7.6328125" customWidth="1"/>
  </cols>
  <sheetData>
    <row r="1" spans="1:19" ht="15.5" x14ac:dyDescent="0.35">
      <c r="A1" s="147" t="s">
        <v>91</v>
      </c>
    </row>
    <row r="2" spans="1:19" ht="15.5" x14ac:dyDescent="0.35">
      <c r="A2" s="26" t="s">
        <v>95</v>
      </c>
    </row>
    <row r="3" spans="1:19" x14ac:dyDescent="0.25"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ht="13" x14ac:dyDescent="0.3">
      <c r="B4" s="22" t="s">
        <v>9</v>
      </c>
      <c r="C4" s="19"/>
      <c r="D4" s="20"/>
      <c r="E4" s="22" t="s">
        <v>5</v>
      </c>
      <c r="F4" s="19"/>
      <c r="G4" s="20"/>
      <c r="H4" s="23" t="s">
        <v>21</v>
      </c>
      <c r="I4" s="19"/>
      <c r="J4" s="20"/>
      <c r="K4" s="22" t="s">
        <v>4</v>
      </c>
      <c r="L4" s="19"/>
      <c r="M4" s="20"/>
      <c r="N4" s="22" t="s">
        <v>6</v>
      </c>
      <c r="O4" s="19"/>
      <c r="P4" s="20"/>
      <c r="Q4" s="22" t="s">
        <v>20</v>
      </c>
      <c r="R4" s="19"/>
      <c r="S4" s="20"/>
    </row>
    <row r="5" spans="1:19" x14ac:dyDescent="0.25">
      <c r="B5" s="13" t="s">
        <v>16</v>
      </c>
      <c r="C5" s="14" t="s">
        <v>15</v>
      </c>
      <c r="D5" s="15" t="s">
        <v>17</v>
      </c>
      <c r="E5" s="13" t="s">
        <v>16</v>
      </c>
      <c r="F5" s="14" t="s">
        <v>15</v>
      </c>
      <c r="G5" s="15" t="s">
        <v>17</v>
      </c>
      <c r="H5" s="13" t="s">
        <v>16</v>
      </c>
      <c r="I5" s="14" t="s">
        <v>15</v>
      </c>
      <c r="J5" s="15" t="s">
        <v>17</v>
      </c>
      <c r="K5" s="13" t="s">
        <v>16</v>
      </c>
      <c r="L5" s="14" t="s">
        <v>15</v>
      </c>
      <c r="M5" s="15" t="s">
        <v>17</v>
      </c>
      <c r="N5" s="13" t="s">
        <v>16</v>
      </c>
      <c r="O5" s="14" t="s">
        <v>15</v>
      </c>
      <c r="P5" s="15" t="s">
        <v>17</v>
      </c>
      <c r="Q5" s="13" t="s">
        <v>16</v>
      </c>
      <c r="R5" s="14" t="s">
        <v>15</v>
      </c>
      <c r="S5" s="15" t="s">
        <v>17</v>
      </c>
    </row>
    <row r="6" spans="1:19" x14ac:dyDescent="0.25">
      <c r="A6" s="39"/>
      <c r="B6" s="16" t="s">
        <v>18</v>
      </c>
      <c r="C6" s="17" t="s">
        <v>19</v>
      </c>
      <c r="D6" s="18" t="s">
        <v>16</v>
      </c>
      <c r="E6" s="16" t="s">
        <v>18</v>
      </c>
      <c r="F6" s="17" t="s">
        <v>19</v>
      </c>
      <c r="G6" s="18" t="s">
        <v>16</v>
      </c>
      <c r="H6" s="16" t="s">
        <v>18</v>
      </c>
      <c r="I6" s="17" t="s">
        <v>19</v>
      </c>
      <c r="J6" s="18" t="s">
        <v>16</v>
      </c>
      <c r="K6" s="16" t="s">
        <v>18</v>
      </c>
      <c r="L6" s="17" t="s">
        <v>19</v>
      </c>
      <c r="M6" s="18" t="s">
        <v>16</v>
      </c>
      <c r="N6" s="16" t="s">
        <v>18</v>
      </c>
      <c r="O6" s="17" t="s">
        <v>19</v>
      </c>
      <c r="P6" s="18" t="s">
        <v>16</v>
      </c>
      <c r="Q6" s="16" t="s">
        <v>18</v>
      </c>
      <c r="R6" s="17" t="s">
        <v>19</v>
      </c>
      <c r="S6" s="18" t="s">
        <v>16</v>
      </c>
    </row>
    <row r="7" spans="1:19" ht="13" x14ac:dyDescent="0.3">
      <c r="A7" s="96" t="s">
        <v>41</v>
      </c>
      <c r="B7" s="37"/>
      <c r="C7" s="38"/>
      <c r="D7" s="15"/>
      <c r="E7" s="37"/>
      <c r="F7" s="38"/>
      <c r="G7" s="15"/>
      <c r="H7" s="37"/>
      <c r="I7" s="38"/>
      <c r="J7" s="15"/>
      <c r="K7" s="37"/>
      <c r="L7" s="38"/>
      <c r="M7" s="15"/>
      <c r="N7" s="37"/>
      <c r="O7" s="38"/>
      <c r="P7" s="15"/>
      <c r="Q7" s="37"/>
      <c r="R7" s="38"/>
      <c r="S7" s="15"/>
    </row>
    <row r="8" spans="1:19" ht="13" x14ac:dyDescent="0.3">
      <c r="A8" s="97" t="s">
        <v>10</v>
      </c>
      <c r="B8" s="29"/>
      <c r="D8" s="30"/>
      <c r="E8" s="29"/>
      <c r="G8" s="30"/>
      <c r="H8" s="29"/>
      <c r="J8" s="30"/>
      <c r="K8" s="29"/>
      <c r="M8" s="30"/>
      <c r="N8" s="29"/>
      <c r="P8" s="30"/>
      <c r="Q8" s="29"/>
      <c r="S8" s="30"/>
    </row>
    <row r="9" spans="1:19" x14ac:dyDescent="0.25">
      <c r="A9" s="101" t="s">
        <v>8</v>
      </c>
      <c r="B9" s="29"/>
      <c r="D9" s="30"/>
      <c r="E9" s="29"/>
      <c r="G9" s="30"/>
      <c r="H9" s="29"/>
      <c r="J9" s="30"/>
      <c r="K9" s="29"/>
      <c r="M9" s="30"/>
      <c r="N9" s="29"/>
      <c r="P9" s="30"/>
      <c r="Q9" s="29"/>
      <c r="S9" s="30"/>
    </row>
    <row r="10" spans="1:19" x14ac:dyDescent="0.25">
      <c r="A10" s="99" t="s">
        <v>1</v>
      </c>
      <c r="B10" s="8">
        <f>'Table 5.1'!B10</f>
        <v>0</v>
      </c>
      <c r="C10" s="5">
        <f>'Table 5.1'!C10</f>
        <v>53972.811574478663</v>
      </c>
      <c r="D10" s="31">
        <f>IF(C10&lt;&gt;0,B10/C10,0)</f>
        <v>0</v>
      </c>
      <c r="E10" s="8">
        <f>'Table 5.1'!E10</f>
        <v>0</v>
      </c>
      <c r="F10" s="5">
        <f>'Table 5.1'!F10</f>
        <v>233.16733772083145</v>
      </c>
      <c r="G10" s="31">
        <f>IF(F10&lt;&gt;0,E10/F10,0)</f>
        <v>0</v>
      </c>
      <c r="H10" s="8">
        <f>'Table 5.1'!H10</f>
        <v>0</v>
      </c>
      <c r="I10" s="5">
        <f>'Table 5.1'!I10</f>
        <v>21728.139454102493</v>
      </c>
      <c r="J10" s="31">
        <f>IF(I10&lt;&gt;0,H10/I10,0)</f>
        <v>0</v>
      </c>
      <c r="K10" s="8">
        <f>'Table 5.1'!K10</f>
        <v>0</v>
      </c>
      <c r="L10" s="5">
        <f>'Table 5.1'!L10</f>
        <v>0</v>
      </c>
      <c r="M10" s="31">
        <f>IF(L10&lt;&gt;0,K10/L10,0)</f>
        <v>0</v>
      </c>
      <c r="N10" s="8">
        <f>'Table 5.1'!N10</f>
        <v>0</v>
      </c>
      <c r="O10" s="5">
        <f>'Table 5.1'!O10</f>
        <v>15.314165573007966</v>
      </c>
      <c r="P10" s="31">
        <f>IF(O10&lt;&gt;0,N10/O10,0)</f>
        <v>0</v>
      </c>
      <c r="Q10" s="8">
        <f>SUM(B10,E10,H10,K10,N10)</f>
        <v>0</v>
      </c>
      <c r="R10" s="5">
        <f>SUM(C10,F10,I10,L10,O10)</f>
        <v>75949.432531875005</v>
      </c>
      <c r="S10" s="31">
        <f>IF(R10&lt;&gt;0,Q10/R10,0)</f>
        <v>0</v>
      </c>
    </row>
    <row r="11" spans="1:19" x14ac:dyDescent="0.25">
      <c r="A11" s="99" t="s">
        <v>12</v>
      </c>
      <c r="B11" s="8">
        <f>'Table 5.1'!B11</f>
        <v>8336.6695625521425</v>
      </c>
      <c r="C11" s="5">
        <f>'Table 5.1'!C11</f>
        <v>83888.77609979632</v>
      </c>
      <c r="D11" s="31">
        <f>IF(C11&lt;&gt;0,B11/C11,0)</f>
        <v>9.9377651578020629E-2</v>
      </c>
      <c r="E11" s="8">
        <f>'Table 5.1'!E11</f>
        <v>36.015152641737252</v>
      </c>
      <c r="F11" s="5">
        <f>'Table 5.1'!F11</f>
        <v>362.40696041666905</v>
      </c>
      <c r="G11" s="31">
        <f>IF(F11&lt;&gt;0,E11/F11,0)</f>
        <v>9.9377651578020629E-2</v>
      </c>
      <c r="H11" s="8">
        <f>'Table 5.1'!H11</f>
        <v>3356.1401297011157</v>
      </c>
      <c r="I11" s="5">
        <f>'Table 5.1'!I11</f>
        <v>33771.578180897508</v>
      </c>
      <c r="J11" s="31">
        <f>IF(I11&lt;&gt;0,H11/I11,0)</f>
        <v>9.9377651578020615E-2</v>
      </c>
      <c r="K11" s="8">
        <f>'Table 5.1'!K11</f>
        <v>0</v>
      </c>
      <c r="L11" s="5">
        <f>'Table 5.1'!L11</f>
        <v>0</v>
      </c>
      <c r="M11" s="31">
        <f>IF(L11&lt;&gt;0,K11/L11,0)</f>
        <v>0</v>
      </c>
      <c r="N11" s="8">
        <f>'Table 5.1'!N11</f>
        <v>2.3654342674404685</v>
      </c>
      <c r="O11" s="5">
        <f>'Table 5.1'!O11</f>
        <v>23.802477014496407</v>
      </c>
      <c r="P11" s="31">
        <f>IF(O11&lt;&gt;0,N11/O11,0)</f>
        <v>9.9377651578020629E-2</v>
      </c>
      <c r="Q11" s="8">
        <f>SUM(B11,E11,H11,K11,N11)</f>
        <v>11731.190279162436</v>
      </c>
      <c r="R11" s="5">
        <f>SUM(C11,F11,I11,L11,O11)</f>
        <v>118046.56371812501</v>
      </c>
      <c r="S11" s="31">
        <f>IF(R11&lt;&gt;0,Q11/R11,0)</f>
        <v>9.9377651578020615E-2</v>
      </c>
    </row>
    <row r="12" spans="1:19" ht="5.15" customHeight="1" x14ac:dyDescent="0.25">
      <c r="A12" s="29"/>
      <c r="B12" s="8"/>
      <c r="D12" s="30"/>
      <c r="E12" s="8"/>
      <c r="G12" s="30"/>
      <c r="H12" s="8"/>
      <c r="J12" s="30"/>
      <c r="K12" s="8"/>
      <c r="M12" s="30"/>
      <c r="N12" s="8"/>
      <c r="P12" s="30"/>
      <c r="Q12" s="29"/>
      <c r="S12" s="30"/>
    </row>
    <row r="13" spans="1:19" x14ac:dyDescent="0.25">
      <c r="A13" s="98" t="s">
        <v>7</v>
      </c>
      <c r="B13" s="8"/>
      <c r="D13" s="30"/>
      <c r="E13" s="8"/>
      <c r="G13" s="30"/>
      <c r="H13" s="8"/>
      <c r="J13" s="30"/>
      <c r="K13" s="8"/>
      <c r="M13" s="30"/>
      <c r="N13" s="8"/>
      <c r="P13" s="30"/>
      <c r="Q13" s="29"/>
      <c r="S13" s="30"/>
    </row>
    <row r="14" spans="1:19" x14ac:dyDescent="0.25">
      <c r="A14" s="99" t="s">
        <v>13</v>
      </c>
      <c r="B14" s="8">
        <f>'Table 5.1'!B14+'Table 5.2'!B44</f>
        <v>1885.4078608426541</v>
      </c>
      <c r="C14" s="5">
        <f>'Table 5.1'!C14+'Table 5.2'!C44</f>
        <v>3268.4560407250001</v>
      </c>
      <c r="D14" s="31">
        <f>IF(C14&lt;&gt;0,B14/C14,0)</f>
        <v>0.57684969213305926</v>
      </c>
      <c r="E14" s="8">
        <f>'Table 5.1'!E14+'Table 5.2'!E44</f>
        <v>21935.564972839777</v>
      </c>
      <c r="F14" s="5">
        <f>'Table 5.1'!F14+'Table 5.2'!F44</f>
        <v>38026.482933061874</v>
      </c>
      <c r="G14" s="31">
        <f>IF(F14&lt;&gt;0,E14/F14,0)</f>
        <v>0.57684969213305937</v>
      </c>
      <c r="H14" s="8">
        <f>'Table 5.1'!H14+'Table 5.2'!H44</f>
        <v>854.37921176471696</v>
      </c>
      <c r="I14" s="5">
        <f>'Table 5.1'!I14+'Table 5.2'!I44</f>
        <v>1481.1123649999997</v>
      </c>
      <c r="J14" s="31">
        <f>IF(I14&lt;&gt;0,H14/I14,0)</f>
        <v>0.57684969213305914</v>
      </c>
      <c r="K14" s="8">
        <f>'Table 5.1'!K14+'Table 5.2'!K44</f>
        <v>544.12980001519611</v>
      </c>
      <c r="L14" s="5">
        <f>'Table 5.1'!L14+'Table 5.2'!L44</f>
        <v>943.27830531230313</v>
      </c>
      <c r="M14" s="31">
        <f>IF(L14&lt;&gt;0,K14/L14,0)</f>
        <v>0.57684969213305948</v>
      </c>
      <c r="N14" s="8">
        <f>'Table 5.1'!N14+'Table 5.2'!N44</f>
        <v>0.34362065838397171</v>
      </c>
      <c r="O14" s="5">
        <f>'Table 5.1'!O14+'Table 5.2'!O44</f>
        <v>0.5956849125000665</v>
      </c>
      <c r="P14" s="31">
        <f>IF(O14&lt;&gt;0,N14/O14,0)</f>
        <v>0.57684969213305926</v>
      </c>
      <c r="Q14" s="8">
        <f>SUM(B14,E14,H14,K14,N14)</f>
        <v>25219.825466120725</v>
      </c>
      <c r="R14" s="5">
        <f>SUM(C14,F14,I14,L14,O14)</f>
        <v>43719.925329011683</v>
      </c>
      <c r="S14" s="31">
        <f>IF(R14&lt;&gt;0,Q14/R14,0)</f>
        <v>0.57684969213305914</v>
      </c>
    </row>
    <row r="15" spans="1:19" ht="5.15" customHeight="1" x14ac:dyDescent="0.25">
      <c r="A15" s="29"/>
      <c r="B15" s="8"/>
      <c r="D15" s="30"/>
      <c r="E15" s="8"/>
      <c r="G15" s="30"/>
      <c r="H15" s="8"/>
      <c r="J15" s="30"/>
      <c r="K15" s="8"/>
      <c r="M15" s="30"/>
      <c r="N15" s="8"/>
      <c r="P15" s="30"/>
      <c r="Q15" s="29"/>
      <c r="S15" s="30"/>
    </row>
    <row r="16" spans="1:19" x14ac:dyDescent="0.25">
      <c r="A16" s="100" t="s">
        <v>42</v>
      </c>
      <c r="B16" s="8">
        <f>SUM(B10:B15)</f>
        <v>10222.077423394796</v>
      </c>
      <c r="C16" s="5">
        <f>'Table 5.1'!C16+'Table 5.2'!C46</f>
        <v>141130.04371499998</v>
      </c>
      <c r="D16" s="31">
        <f>IF(C16&lt;&gt;0,B16/C16,0)</f>
        <v>7.2430200928991453E-2</v>
      </c>
      <c r="E16" s="8">
        <f>SUM(E10:E15)</f>
        <v>21971.580125481512</v>
      </c>
      <c r="F16" s="5">
        <f>'Table 5.1'!F16+'Table 5.2'!F46</f>
        <v>38622.057231199375</v>
      </c>
      <c r="G16" s="31">
        <f>IF(F16&lt;&gt;0,E16/F16,0)</f>
        <v>0.56888684085250119</v>
      </c>
      <c r="H16" s="8">
        <f>SUM(H10:H15)</f>
        <v>4210.5193414658324</v>
      </c>
      <c r="I16" s="5">
        <f>'Table 5.1'!I16+'Table 5.2'!I46</f>
        <v>56980.83</v>
      </c>
      <c r="J16" s="31">
        <f>IF(I16&lt;&gt;0,H16/I16,0)</f>
        <v>7.389361196503863E-2</v>
      </c>
      <c r="K16" s="8">
        <f>SUM(K10:K15)</f>
        <v>544.12980001519611</v>
      </c>
      <c r="L16" s="5">
        <f>'Table 5.1'!L16+'Table 5.2'!L46</f>
        <v>943.27830531230313</v>
      </c>
      <c r="M16" s="31">
        <f>IF(L16&lt;&gt;0,K16/L16,0)</f>
        <v>0.57684969213305948</v>
      </c>
      <c r="N16" s="8">
        <f>SUM(N10:N15)</f>
        <v>2.7090549258244403</v>
      </c>
      <c r="O16" s="5">
        <f>'Table 5.1'!O16+'Table 5.2'!O46</f>
        <v>39.712327500004442</v>
      </c>
      <c r="P16" s="31">
        <f>IF(O16&lt;&gt;0,N16/O16,0)</f>
        <v>6.8216976852443045E-2</v>
      </c>
      <c r="Q16" s="8">
        <f>SUM(Q10:Q15)</f>
        <v>36951.015745283163</v>
      </c>
      <c r="R16" s="5">
        <f>SUM(C16,F16,I16,L16,O16)</f>
        <v>237715.92157901163</v>
      </c>
      <c r="S16" s="31">
        <f>IF(R16&lt;&gt;0,Q16/R16,0)</f>
        <v>0.15544190519439585</v>
      </c>
    </row>
    <row r="17" spans="1:19" x14ac:dyDescent="0.25">
      <c r="A17" s="29"/>
      <c r="B17" s="8"/>
      <c r="C17" s="21"/>
      <c r="D17" s="30"/>
      <c r="E17" s="8"/>
      <c r="F17" s="21"/>
      <c r="G17" s="30"/>
      <c r="H17" s="8"/>
      <c r="I17" s="21"/>
      <c r="J17" s="30"/>
      <c r="K17" s="8"/>
      <c r="L17" s="21"/>
      <c r="M17" s="30"/>
      <c r="N17" s="8"/>
      <c r="O17" s="21"/>
      <c r="P17" s="30"/>
      <c r="Q17" s="29"/>
      <c r="S17" s="30"/>
    </row>
    <row r="18" spans="1:19" ht="13" x14ac:dyDescent="0.3">
      <c r="A18" s="97" t="s">
        <v>11</v>
      </c>
      <c r="B18" s="8"/>
      <c r="D18" s="30"/>
      <c r="E18" s="8"/>
      <c r="G18" s="30"/>
      <c r="H18" s="8"/>
      <c r="J18" s="30"/>
      <c r="K18" s="8"/>
      <c r="M18" s="30"/>
      <c r="N18" s="8"/>
      <c r="P18" s="30"/>
      <c r="Q18" s="29"/>
      <c r="S18" s="30"/>
    </row>
    <row r="19" spans="1:19" x14ac:dyDescent="0.25">
      <c r="A19" s="101" t="s">
        <v>14</v>
      </c>
      <c r="B19" s="8">
        <f>'Table 5.2'!B49</f>
        <v>1470.8149450957301</v>
      </c>
      <c r="C19" s="5">
        <f>'Table 5.2'!C49</f>
        <v>3869.7826985977222</v>
      </c>
      <c r="D19" s="31">
        <f>IF(C19&lt;&gt;0,B19/C19,0)</f>
        <v>0.38007688277398716</v>
      </c>
      <c r="E19" s="8">
        <f>'Table 5.2'!E49</f>
        <v>9666.9040562628616</v>
      </c>
      <c r="F19" s="5">
        <f>'Table 5.2'!F49</f>
        <v>25434.0753</v>
      </c>
      <c r="G19" s="31">
        <f>IF(F19&lt;&gt;0,E19/F19,0)</f>
        <v>0.3800768827739871</v>
      </c>
      <c r="H19" s="8">
        <f>'Table 5.2'!H49</f>
        <v>1364.4788505803372</v>
      </c>
      <c r="I19" s="5">
        <f>'Table 5.2'!I49</f>
        <v>3345.9490000000005</v>
      </c>
      <c r="J19" s="31">
        <f>IF(I19&lt;&gt;0,H19/I19,0)</f>
        <v>0.40780025355447347</v>
      </c>
      <c r="K19" s="8">
        <f>'Table 5.2'!K49</f>
        <v>3490.7843206136672</v>
      </c>
      <c r="L19" s="5">
        <f>'Table 5.2'!L49</f>
        <v>5642.108394687697</v>
      </c>
      <c r="M19" s="31">
        <f>IF(L19&lt;&gt;0,K19/L19,0)</f>
        <v>0.61870210148752203</v>
      </c>
      <c r="N19" s="8">
        <f>'Table 5.2'!N49</f>
        <v>0</v>
      </c>
      <c r="O19" s="5">
        <f>'Table 5.2'!O49</f>
        <v>0</v>
      </c>
      <c r="P19" s="31">
        <f>IF(O19&lt;&gt;0,N19/O19,0)</f>
        <v>0</v>
      </c>
      <c r="Q19" s="8">
        <f>SUM(B19,E19,H19,K19,N19)</f>
        <v>15992.982172552596</v>
      </c>
      <c r="R19" s="5">
        <f>SUM(C19,F19,I19,L19,O19)</f>
        <v>38291.915393285424</v>
      </c>
      <c r="S19" s="31">
        <f>IF(R19&lt;&gt;0,Q19/R19,0)</f>
        <v>0.41765949831167243</v>
      </c>
    </row>
    <row r="20" spans="1:19" ht="5.15" customHeight="1" x14ac:dyDescent="0.25">
      <c r="A20" s="29"/>
      <c r="B20" s="8"/>
      <c r="D20" s="30"/>
      <c r="E20" s="8"/>
      <c r="G20" s="30"/>
      <c r="H20" s="8"/>
      <c r="J20" s="30"/>
      <c r="K20" s="8"/>
      <c r="M20" s="30"/>
      <c r="N20" s="8"/>
      <c r="P20" s="30"/>
      <c r="Q20" s="29"/>
      <c r="S20" s="30"/>
    </row>
    <row r="21" spans="1:19" x14ac:dyDescent="0.25">
      <c r="A21" s="101" t="s">
        <v>8</v>
      </c>
      <c r="B21" s="8"/>
      <c r="D21" s="30"/>
      <c r="E21" s="8"/>
      <c r="G21" s="30"/>
      <c r="H21" s="8"/>
      <c r="J21" s="30"/>
      <c r="K21" s="8"/>
      <c r="M21" s="30"/>
      <c r="N21" s="8"/>
      <c r="P21" s="30"/>
      <c r="Q21" s="29"/>
      <c r="S21" s="30"/>
    </row>
    <row r="22" spans="1:19" x14ac:dyDescent="0.25">
      <c r="A22" s="99" t="s">
        <v>1</v>
      </c>
      <c r="B22" s="8">
        <f>'Table 5.1'!B22</f>
        <v>0</v>
      </c>
      <c r="C22" s="5">
        <f>'Table 5.1'!C22</f>
        <v>106666.86390272585</v>
      </c>
      <c r="D22" s="31">
        <f>IF(C22&lt;&gt;0,B22/C22,0)</f>
        <v>0</v>
      </c>
      <c r="E22" s="8">
        <f>'Table 5.1'!E22</f>
        <v>0</v>
      </c>
      <c r="F22" s="5">
        <f>'Table 5.1'!F22</f>
        <v>44.018181167999956</v>
      </c>
      <c r="G22" s="31">
        <f>IF(F22&lt;&gt;0,E22/F22,0)</f>
        <v>0</v>
      </c>
      <c r="H22" s="8">
        <f>'Table 5.1'!H22</f>
        <v>0</v>
      </c>
      <c r="I22" s="5">
        <f>'Table 5.1'!I22</f>
        <v>49163.699724084436</v>
      </c>
      <c r="J22" s="31">
        <f>IF(I22&lt;&gt;0,H22/I22,0)</f>
        <v>0</v>
      </c>
      <c r="K22" s="8">
        <f>'Table 5.1'!K22</f>
        <v>0</v>
      </c>
      <c r="L22" s="5">
        <f>'Table 5.1'!L22</f>
        <v>0</v>
      </c>
      <c r="M22" s="31">
        <f>IF(L22&lt;&gt;0,K22/L22,0)</f>
        <v>0</v>
      </c>
      <c r="N22" s="8">
        <f>'Table 5.1'!N22</f>
        <v>0</v>
      </c>
      <c r="O22" s="5">
        <f>'Table 5.1'!O22</f>
        <v>898.12479332965518</v>
      </c>
      <c r="P22" s="31">
        <f>IF(O22&lt;&gt;0,N22/O22,0)</f>
        <v>0</v>
      </c>
      <c r="Q22" s="8">
        <f>SUM(B22,E22,H22,K22,N22)</f>
        <v>0</v>
      </c>
      <c r="R22" s="5">
        <f>SUM(C22,F22,I22,L22,O22)</f>
        <v>156772.70660130793</v>
      </c>
      <c r="S22" s="31">
        <f>IF(R22&lt;&gt;0,Q22/R22,0)</f>
        <v>0</v>
      </c>
    </row>
    <row r="23" spans="1:19" x14ac:dyDescent="0.25">
      <c r="A23" s="99" t="s">
        <v>12</v>
      </c>
      <c r="B23" s="8">
        <f>'Table 5.1'!B23</f>
        <v>15915.000572859757</v>
      </c>
      <c r="C23" s="5">
        <f>'Table 5.1'!C23</f>
        <v>160146.67603978355</v>
      </c>
      <c r="D23" s="31">
        <f>IF(C23&lt;&gt;0,B23/C23,0)</f>
        <v>9.9377651578020657E-2</v>
      </c>
      <c r="E23" s="8">
        <f>'Table 5.1'!E23</f>
        <v>6.5616352068175319</v>
      </c>
      <c r="F23" s="5">
        <f>'Table 5.1'!F23</f>
        <v>66.027271751999933</v>
      </c>
      <c r="G23" s="31">
        <f>IF(F23&lt;&gt;0,E23/F23,0)</f>
        <v>9.9377651578020615E-2</v>
      </c>
      <c r="H23" s="8">
        <f>'Table 5.1'!H23</f>
        <v>7367.5011113995861</v>
      </c>
      <c r="I23" s="5">
        <f>'Table 5.1'!I23</f>
        <v>74136.397815915567</v>
      </c>
      <c r="J23" s="31">
        <f>IF(I23&lt;&gt;0,H23/I23,0)</f>
        <v>9.9377651578020615E-2</v>
      </c>
      <c r="K23" s="8">
        <f>'Table 5.1'!K23</f>
        <v>0</v>
      </c>
      <c r="L23" s="5">
        <f>'Table 5.1'!L23</f>
        <v>0</v>
      </c>
      <c r="M23" s="31">
        <f>IF(L23&lt;&gt;0,K23/L23,0)</f>
        <v>0</v>
      </c>
      <c r="N23" s="8">
        <f>'Table 5.1'!N23</f>
        <v>133.97062567875111</v>
      </c>
      <c r="O23" s="5">
        <f>'Table 5.1'!O23</f>
        <v>1348.0961116652252</v>
      </c>
      <c r="P23" s="31">
        <f>IF(O23&lt;&gt;0,N23/O23,0)</f>
        <v>9.9377651578020601E-2</v>
      </c>
      <c r="Q23" s="8">
        <f>SUM(B23,E23,H23,K23,N23)</f>
        <v>23423.033945144911</v>
      </c>
      <c r="R23" s="5">
        <f>SUM(C23,F23,I23,L23,O23)</f>
        <v>235697.19723911633</v>
      </c>
      <c r="S23" s="31">
        <f>IF(R23&lt;&gt;0,Q23/R23,0)</f>
        <v>9.9377651578020643E-2</v>
      </c>
    </row>
    <row r="24" spans="1:19" ht="5.15" customHeight="1" x14ac:dyDescent="0.25">
      <c r="A24" s="29"/>
      <c r="B24" s="8"/>
      <c r="D24" s="30"/>
      <c r="E24" s="8"/>
      <c r="G24" s="30"/>
      <c r="H24" s="8"/>
      <c r="J24" s="30"/>
      <c r="K24" s="8"/>
      <c r="M24" s="30"/>
      <c r="N24" s="8"/>
      <c r="P24" s="30"/>
      <c r="Q24" s="29"/>
      <c r="S24" s="30"/>
    </row>
    <row r="25" spans="1:19" x14ac:dyDescent="0.25">
      <c r="A25" s="98" t="s">
        <v>7</v>
      </c>
      <c r="B25" s="8"/>
      <c r="D25" s="30"/>
      <c r="E25" s="8"/>
      <c r="G25" s="30"/>
      <c r="H25" s="8"/>
      <c r="J25" s="30"/>
      <c r="K25" s="8"/>
      <c r="M25" s="30"/>
      <c r="N25" s="8"/>
      <c r="P25" s="30"/>
      <c r="Q25" s="29"/>
      <c r="S25" s="30"/>
    </row>
    <row r="26" spans="1:19" x14ac:dyDescent="0.25">
      <c r="A26" s="99" t="s">
        <v>13</v>
      </c>
      <c r="B26" s="8">
        <f>'Table 5.1'!B26+'Table 5.2'!B52</f>
        <v>3673.1270642996328</v>
      </c>
      <c r="C26" s="5">
        <f>'Table 5.1'!C26+'Table 5.2'!C52</f>
        <v>7932.9330530521802</v>
      </c>
      <c r="D26" s="31">
        <f>IF(C26&lt;&gt;0,B26/C26,0)</f>
        <v>0.4630225718199405</v>
      </c>
      <c r="E26" s="8">
        <f>'Table 5.1'!E26+'Table 5.2'!E52</f>
        <v>11777.326899328349</v>
      </c>
      <c r="F26" s="5">
        <f>'Table 5.1'!F26+'Table 5.2'!F52</f>
        <v>25435.75111908</v>
      </c>
      <c r="G26" s="31">
        <f>IF(F26&lt;&gt;0,E26/F26,0)</f>
        <v>0.46302257181994044</v>
      </c>
      <c r="H26" s="8">
        <f>'Table 5.1'!H26+'Table 5.2'!H52</f>
        <v>2418.6518644876019</v>
      </c>
      <c r="I26" s="5">
        <f>'Table 5.1'!I26+'Table 5.2'!I52</f>
        <v>5223.6154600000009</v>
      </c>
      <c r="J26" s="31">
        <f>IF(I26&lt;&gt;0,H26/I26,0)</f>
        <v>0.4630225718199405</v>
      </c>
      <c r="K26" s="8">
        <f>'Table 5.1'!K26+'Table 5.2'!K52</f>
        <v>2612.4235393951731</v>
      </c>
      <c r="L26" s="5">
        <f>'Table 5.1'!L26+'Table 5.2'!L52</f>
        <v>5642.108394687697</v>
      </c>
      <c r="M26" s="31">
        <f>IF(L26&lt;&gt;0,K26/L26,0)</f>
        <v>0.46302257181994044</v>
      </c>
      <c r="N26" s="8">
        <f>'Table 5.1'!N26+'Table 5.2'!N52</f>
        <v>15.83833980162097</v>
      </c>
      <c r="O26" s="5">
        <f>'Table 5.1'!O26+'Table 5.2'!O52</f>
        <v>34.206409720734214</v>
      </c>
      <c r="P26" s="31">
        <f>IF(O26&lt;&gt;0,N26/O26,0)</f>
        <v>0.46302257181994055</v>
      </c>
      <c r="Q26" s="8">
        <f>SUM(B26,E26,H26,K26,N26)</f>
        <v>20497.36770731238</v>
      </c>
      <c r="R26" s="5">
        <f>SUM(C26,F26,I26,L26,O26)</f>
        <v>44268.614436540614</v>
      </c>
      <c r="S26" s="31">
        <f>IF(R26&lt;&gt;0,Q26/R26,0)</f>
        <v>0.46302257181994044</v>
      </c>
    </row>
    <row r="27" spans="1:19" ht="5.15" customHeight="1" x14ac:dyDescent="0.25">
      <c r="A27" s="29"/>
      <c r="B27" s="8"/>
      <c r="D27" s="30"/>
      <c r="E27" s="8"/>
      <c r="G27" s="30"/>
      <c r="H27" s="8"/>
      <c r="J27" s="30"/>
      <c r="K27" s="8"/>
      <c r="M27" s="30"/>
      <c r="N27" s="8"/>
      <c r="P27" s="30"/>
      <c r="Q27" s="29"/>
      <c r="S27" s="30"/>
    </row>
    <row r="28" spans="1:19" x14ac:dyDescent="0.25">
      <c r="A28" s="100" t="s">
        <v>43</v>
      </c>
      <c r="B28" s="8">
        <f>SUM(B19:B27)</f>
        <v>21058.94258225512</v>
      </c>
      <c r="C28" s="5">
        <f>'Table 5.1'!C28+'Table 5.2'!C54</f>
        <v>274746.47299556155</v>
      </c>
      <c r="D28" s="31">
        <f>IF(C28&lt;&gt;0,B28/C28,0)</f>
        <v>7.6648636660006625E-2</v>
      </c>
      <c r="E28" s="8">
        <f>SUM(E19:E27)</f>
        <v>21450.792590798028</v>
      </c>
      <c r="F28" s="5">
        <f>'Table 5.1'!F28+'Table 5.2'!F54</f>
        <v>25545.796571999999</v>
      </c>
      <c r="G28" s="31">
        <f>IF(F28&lt;&gt;0,E28/F28,0)</f>
        <v>0.83969949930273913</v>
      </c>
      <c r="H28" s="8">
        <f>SUM(H19:H27)</f>
        <v>11150.631826467525</v>
      </c>
      <c r="I28" s="5">
        <f>'Table 5.1'!I28+'Table 5.2'!I54</f>
        <v>128523.71299999999</v>
      </c>
      <c r="J28" s="31">
        <f>IF(I28&lt;&gt;0,H28/I28,0)</f>
        <v>8.6759334648754863E-2</v>
      </c>
      <c r="K28" s="8">
        <f>SUM(K19:K27)</f>
        <v>6103.2078600088407</v>
      </c>
      <c r="L28" s="5">
        <f>'Table 5.1'!L28+'Table 5.2'!L54</f>
        <v>5642.108394687697</v>
      </c>
      <c r="M28" s="31">
        <f>IF(L28&lt;&gt;0,K28/L28,0)</f>
        <v>1.0817246733074626</v>
      </c>
      <c r="N28" s="8">
        <f>SUM(N19:N27)</f>
        <v>149.80896548037208</v>
      </c>
      <c r="O28" s="5">
        <f>'Table 5.1'!O28+'Table 5.2'!O54</f>
        <v>2280.427314715615</v>
      </c>
      <c r="P28" s="31">
        <f>IF(O28&lt;&gt;0,N28/O28,0)</f>
        <v>6.5693374445067232E-2</v>
      </c>
      <c r="Q28" s="8">
        <f>SUM(Q19:Q27)</f>
        <v>59913.383825009892</v>
      </c>
      <c r="R28" s="5">
        <f>SUM(C28,F28,I28,L28,O28)</f>
        <v>436738.5182769649</v>
      </c>
      <c r="S28" s="31">
        <f>IF(R28&lt;&gt;0,Q28/R28,0)</f>
        <v>0.13718364952416412</v>
      </c>
    </row>
    <row r="29" spans="1:19" x14ac:dyDescent="0.25">
      <c r="A29" s="102"/>
      <c r="B29" s="8"/>
      <c r="D29" s="30"/>
      <c r="E29" s="8"/>
      <c r="G29" s="30"/>
      <c r="H29" s="8"/>
      <c r="J29" s="30"/>
      <c r="K29" s="8"/>
      <c r="M29" s="30"/>
      <c r="N29" s="8"/>
      <c r="P29" s="30"/>
      <c r="Q29" s="29"/>
      <c r="S29" s="30"/>
    </row>
    <row r="30" spans="1:19" x14ac:dyDescent="0.25">
      <c r="A30" s="103" t="s">
        <v>44</v>
      </c>
      <c r="B30" s="32">
        <f>SUM(B16,B28)</f>
        <v>31281.020005649916</v>
      </c>
      <c r="C30" s="33">
        <f>SUM(C16,C28)</f>
        <v>415876.51671056153</v>
      </c>
      <c r="D30" s="34">
        <f>IF(C30&lt;&gt;0,B30/C30,0)</f>
        <v>7.5217086680132592E-2</v>
      </c>
      <c r="E30" s="32">
        <f>SUM(E16,E28)</f>
        <v>43422.37271627954</v>
      </c>
      <c r="F30" s="33">
        <f>SUM(F16,F28)</f>
        <v>64167.853803199374</v>
      </c>
      <c r="G30" s="34">
        <f>IF(F30&lt;&gt;0,E30/F30,0)</f>
        <v>0.67669978256487251</v>
      </c>
      <c r="H30" s="32">
        <f>SUM(H16,H28)</f>
        <v>15361.151167933356</v>
      </c>
      <c r="I30" s="33">
        <f>SUM(I16,I28)</f>
        <v>185504.54300000001</v>
      </c>
      <c r="J30" s="34">
        <f>IF(I30&lt;&gt;0,H30/I30,0)</f>
        <v>8.2807412258002519E-2</v>
      </c>
      <c r="K30" s="32">
        <f>SUM(K16,K28)</f>
        <v>6647.3376600240372</v>
      </c>
      <c r="L30" s="33">
        <f>SUM(L16,L28)</f>
        <v>6585.3867</v>
      </c>
      <c r="M30" s="34">
        <f>IF(L30&lt;&gt;0,K30/L30,0)</f>
        <v>1.0094073382241984</v>
      </c>
      <c r="N30" s="32">
        <f>SUM(N16,N28)</f>
        <v>152.51802040619651</v>
      </c>
      <c r="O30" s="33">
        <f>SUM(O16,O28)</f>
        <v>2320.1396422156195</v>
      </c>
      <c r="P30" s="34">
        <f>IF(O30&lt;&gt;0,N30/O30,0)</f>
        <v>6.5736569312935533E-2</v>
      </c>
      <c r="Q30" s="32">
        <f>SUM(Q16,Q28)</f>
        <v>96864.399570293055</v>
      </c>
      <c r="R30" s="33">
        <f>SUM(R16,R28)</f>
        <v>674454.4398559765</v>
      </c>
      <c r="S30" s="34">
        <f>IF(R30&lt;&gt;0,Q30/R30,0)</f>
        <v>0.14361889231684433</v>
      </c>
    </row>
    <row r="31" spans="1:19" hidden="1" x14ac:dyDescent="0.25"/>
    <row r="32" spans="1:19" ht="12.75" hidden="1" customHeight="1" x14ac:dyDescent="0.25">
      <c r="A32" s="2" t="s">
        <v>26</v>
      </c>
      <c r="C32" s="7">
        <v>0</v>
      </c>
      <c r="F32" s="7">
        <v>0</v>
      </c>
      <c r="I32" s="7">
        <v>0</v>
      </c>
      <c r="L32" s="7">
        <v>0</v>
      </c>
      <c r="O32" s="7">
        <v>0</v>
      </c>
      <c r="Q32" s="7">
        <v>0</v>
      </c>
      <c r="R32" s="7">
        <v>0</v>
      </c>
      <c r="S32" s="7">
        <v>0</v>
      </c>
    </row>
    <row r="33" spans="1:19" ht="12.75" hidden="1" customHeight="1" x14ac:dyDescent="0.25">
      <c r="C33" s="7">
        <v>0</v>
      </c>
      <c r="F33" s="7">
        <v>0</v>
      </c>
      <c r="I33" s="7">
        <v>0</v>
      </c>
      <c r="J33" s="24"/>
      <c r="L33" s="7">
        <v>-3.765876499528531E-13</v>
      </c>
      <c r="M33" s="24"/>
      <c r="O33" s="7">
        <v>0</v>
      </c>
      <c r="P33" s="24"/>
      <c r="Q33" s="7">
        <v>0</v>
      </c>
      <c r="R33" s="7">
        <v>0</v>
      </c>
      <c r="S33" s="7">
        <v>0</v>
      </c>
    </row>
    <row r="34" spans="1:19" ht="12.75" hidden="1" customHeight="1" x14ac:dyDescent="0.25">
      <c r="B34" s="7">
        <v>0</v>
      </c>
      <c r="C34" s="7">
        <v>0</v>
      </c>
      <c r="E34" s="7">
        <v>0</v>
      </c>
      <c r="F34" s="7">
        <v>0</v>
      </c>
      <c r="H34" s="7">
        <v>0</v>
      </c>
      <c r="I34" s="7">
        <v>0</v>
      </c>
      <c r="K34" s="7">
        <v>0</v>
      </c>
      <c r="L34" s="7">
        <v>0</v>
      </c>
      <c r="N34" s="7">
        <v>0</v>
      </c>
      <c r="O34" s="7">
        <v>0</v>
      </c>
      <c r="Q34" s="7">
        <v>0</v>
      </c>
      <c r="R34" s="7">
        <v>0</v>
      </c>
      <c r="S34" s="7">
        <v>0</v>
      </c>
    </row>
    <row r="35" spans="1:19" ht="12.75" hidden="1" customHeight="1" x14ac:dyDescent="0.25">
      <c r="B35" s="41"/>
      <c r="C35" s="41"/>
      <c r="E35" s="41"/>
      <c r="F35" s="41"/>
      <c r="H35" s="41"/>
      <c r="I35" s="41"/>
      <c r="K35" s="41"/>
      <c r="L35" s="41"/>
      <c r="N35" s="41"/>
      <c r="O35" s="41"/>
      <c r="Q35" s="7">
        <v>0</v>
      </c>
      <c r="R35" s="41"/>
      <c r="S35" s="41"/>
    </row>
    <row r="36" spans="1:19" ht="12.75" customHeight="1" x14ac:dyDescent="0.25">
      <c r="A36" s="12"/>
      <c r="B36" s="12"/>
      <c r="C36" s="12"/>
      <c r="D36" s="12"/>
      <c r="E36" s="12"/>
    </row>
    <row r="37" spans="1:19" ht="12.75" customHeight="1" x14ac:dyDescent="0.25">
      <c r="A37" s="3" t="s">
        <v>27</v>
      </c>
      <c r="C37" s="21"/>
      <c r="F37" s="21"/>
      <c r="I37" s="21"/>
      <c r="L37" s="21"/>
      <c r="O37" s="21"/>
      <c r="R37" s="21"/>
    </row>
    <row r="38" spans="1:19" ht="12.75" customHeight="1" x14ac:dyDescent="0.25">
      <c r="A38" s="65" t="s">
        <v>96</v>
      </c>
      <c r="C38" s="21"/>
      <c r="F38" s="21"/>
      <c r="I38" s="21"/>
      <c r="L38" s="21"/>
      <c r="O38" s="21"/>
      <c r="R38" s="21"/>
    </row>
    <row r="39" spans="1:19" ht="12.75" customHeight="1" x14ac:dyDescent="0.25"/>
    <row r="40" spans="1:19" ht="12.75" customHeight="1" x14ac:dyDescent="0.25">
      <c r="C40" s="25"/>
      <c r="F40" s="25"/>
    </row>
    <row r="41" spans="1:19" ht="12.75" customHeight="1" x14ac:dyDescent="0.25">
      <c r="C41" s="25"/>
      <c r="F41" s="25"/>
    </row>
    <row r="42" spans="1:19" ht="12.75" customHeight="1" x14ac:dyDescent="0.25"/>
    <row r="43" spans="1:19" ht="12.75" customHeight="1" x14ac:dyDescent="0.25"/>
    <row r="44" spans="1:19" ht="12.75" customHeight="1" x14ac:dyDescent="0.25"/>
    <row r="45" spans="1:19" ht="12.75" customHeight="1" x14ac:dyDescent="0.25"/>
    <row r="46" spans="1:19" ht="12.75" customHeight="1" x14ac:dyDescent="0.25"/>
    <row r="47" spans="1:19" ht="12.75" customHeight="1" x14ac:dyDescent="0.25"/>
    <row r="48" spans="1:19" ht="12.75" customHeight="1" x14ac:dyDescent="0.25"/>
    <row r="49" ht="12.75" customHeight="1" x14ac:dyDescent="0.25"/>
    <row r="50" ht="12.75" customHeight="1" x14ac:dyDescent="0.25"/>
    <row r="51" ht="12.75" customHeight="1" x14ac:dyDescent="0.25"/>
  </sheetData>
  <phoneticPr fontId="5" type="noConversion"/>
  <printOptions horizontalCentered="1"/>
  <pageMargins left="0.75" right="0.75" top="1" bottom="1" header="0.5" footer="0.5"/>
  <pageSetup scale="73" orientation="landscape" r:id="rId1"/>
  <headerFooter alignWithMargins="0">
    <oddFooter>&amp;L&amp;F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S50"/>
  <sheetViews>
    <sheetView zoomScale="70" workbookViewId="0"/>
  </sheetViews>
  <sheetFormatPr defaultRowHeight="12.5" x14ac:dyDescent="0.25"/>
  <cols>
    <col min="1" max="1" width="22.90625" customWidth="1"/>
    <col min="2" max="3" width="8.36328125" customWidth="1"/>
    <col min="4" max="4" width="7.6328125" customWidth="1"/>
    <col min="5" max="6" width="8.36328125" customWidth="1"/>
    <col min="7" max="7" width="7.6328125" customWidth="1"/>
    <col min="8" max="9" width="8.36328125" customWidth="1"/>
    <col min="10" max="10" width="7.6328125" customWidth="1"/>
    <col min="11" max="12" width="8.36328125" customWidth="1"/>
    <col min="13" max="13" width="7.6328125" customWidth="1"/>
    <col min="14" max="15" width="8.36328125" customWidth="1"/>
    <col min="16" max="16" width="7.6328125" customWidth="1"/>
    <col min="17" max="18" width="8.36328125" customWidth="1"/>
    <col min="19" max="19" width="7.6328125" customWidth="1"/>
  </cols>
  <sheetData>
    <row r="1" spans="1:19" ht="15.5" x14ac:dyDescent="0.35">
      <c r="A1" s="147" t="s">
        <v>93</v>
      </c>
    </row>
    <row r="2" spans="1:19" ht="15.5" x14ac:dyDescent="0.35">
      <c r="A2" s="26" t="s">
        <v>95</v>
      </c>
    </row>
    <row r="3" spans="1:19" x14ac:dyDescent="0.25"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ht="13" x14ac:dyDescent="0.3">
      <c r="B4" s="22" t="s">
        <v>9</v>
      </c>
      <c r="C4" s="19"/>
      <c r="D4" s="20"/>
      <c r="E4" s="22" t="s">
        <v>5</v>
      </c>
      <c r="F4" s="19"/>
      <c r="G4" s="20"/>
      <c r="H4" s="23" t="s">
        <v>21</v>
      </c>
      <c r="I4" s="19"/>
      <c r="J4" s="20"/>
      <c r="K4" s="22" t="s">
        <v>4</v>
      </c>
      <c r="L4" s="19"/>
      <c r="M4" s="20"/>
      <c r="N4" s="22" t="s">
        <v>6</v>
      </c>
      <c r="O4" s="19"/>
      <c r="P4" s="20"/>
      <c r="Q4" s="22" t="s">
        <v>20</v>
      </c>
      <c r="R4" s="19"/>
      <c r="S4" s="20"/>
    </row>
    <row r="5" spans="1:19" x14ac:dyDescent="0.25">
      <c r="B5" s="13" t="s">
        <v>16</v>
      </c>
      <c r="C5" s="14" t="s">
        <v>15</v>
      </c>
      <c r="D5" s="15" t="s">
        <v>17</v>
      </c>
      <c r="E5" s="13" t="s">
        <v>16</v>
      </c>
      <c r="F5" s="14" t="s">
        <v>15</v>
      </c>
      <c r="G5" s="15" t="s">
        <v>17</v>
      </c>
      <c r="H5" s="13" t="s">
        <v>16</v>
      </c>
      <c r="I5" s="14" t="s">
        <v>15</v>
      </c>
      <c r="J5" s="15" t="s">
        <v>17</v>
      </c>
      <c r="K5" s="13" t="s">
        <v>16</v>
      </c>
      <c r="L5" s="14" t="s">
        <v>15</v>
      </c>
      <c r="M5" s="15" t="s">
        <v>17</v>
      </c>
      <c r="N5" s="13" t="s">
        <v>16</v>
      </c>
      <c r="O5" s="14" t="s">
        <v>15</v>
      </c>
      <c r="P5" s="15" t="s">
        <v>17</v>
      </c>
      <c r="Q5" s="13" t="s">
        <v>16</v>
      </c>
      <c r="R5" s="14" t="s">
        <v>15</v>
      </c>
      <c r="S5" s="15" t="s">
        <v>17</v>
      </c>
    </row>
    <row r="6" spans="1:19" x14ac:dyDescent="0.25">
      <c r="A6" s="39"/>
      <c r="B6" s="16" t="s">
        <v>18</v>
      </c>
      <c r="C6" s="17" t="s">
        <v>19</v>
      </c>
      <c r="D6" s="18" t="s">
        <v>16</v>
      </c>
      <c r="E6" s="16" t="s">
        <v>18</v>
      </c>
      <c r="F6" s="17" t="s">
        <v>19</v>
      </c>
      <c r="G6" s="18" t="s">
        <v>16</v>
      </c>
      <c r="H6" s="16" t="s">
        <v>18</v>
      </c>
      <c r="I6" s="17" t="s">
        <v>19</v>
      </c>
      <c r="J6" s="18" t="s">
        <v>16</v>
      </c>
      <c r="K6" s="16" t="s">
        <v>18</v>
      </c>
      <c r="L6" s="17" t="s">
        <v>19</v>
      </c>
      <c r="M6" s="18" t="s">
        <v>16</v>
      </c>
      <c r="N6" s="16" t="s">
        <v>18</v>
      </c>
      <c r="O6" s="17" t="s">
        <v>19</v>
      </c>
      <c r="P6" s="18" t="s">
        <v>16</v>
      </c>
      <c r="Q6" s="16" t="s">
        <v>18</v>
      </c>
      <c r="R6" s="17" t="s">
        <v>19</v>
      </c>
      <c r="S6" s="18" t="s">
        <v>16</v>
      </c>
    </row>
    <row r="7" spans="1:19" ht="13" x14ac:dyDescent="0.3">
      <c r="A7" s="36" t="s">
        <v>28</v>
      </c>
      <c r="B7" s="37"/>
      <c r="C7" s="38"/>
      <c r="D7" s="15"/>
      <c r="E7" s="37"/>
      <c r="F7" s="38"/>
      <c r="G7" s="15"/>
      <c r="H7" s="37"/>
      <c r="I7" s="38"/>
      <c r="J7" s="15"/>
      <c r="K7" s="37"/>
      <c r="L7" s="38"/>
      <c r="M7" s="15"/>
      <c r="N7" s="37"/>
      <c r="O7" s="38"/>
      <c r="P7" s="15"/>
      <c r="Q7" s="37"/>
      <c r="R7" s="38"/>
      <c r="S7" s="15"/>
    </row>
    <row r="8" spans="1:19" ht="13" x14ac:dyDescent="0.3">
      <c r="A8" s="27" t="s">
        <v>10</v>
      </c>
      <c r="B8" s="29"/>
      <c r="D8" s="30"/>
      <c r="E8" s="29"/>
      <c r="G8" s="30"/>
      <c r="H8" s="29"/>
      <c r="J8" s="30"/>
      <c r="K8" s="29"/>
      <c r="M8" s="30"/>
      <c r="N8" s="29"/>
      <c r="P8" s="30"/>
      <c r="Q8" s="29"/>
      <c r="S8" s="30"/>
    </row>
    <row r="9" spans="1:19" x14ac:dyDescent="0.25">
      <c r="A9" s="1" t="s">
        <v>8</v>
      </c>
      <c r="B9" s="29"/>
      <c r="D9" s="30"/>
      <c r="E9" s="29"/>
      <c r="G9" s="30"/>
      <c r="H9" s="29"/>
      <c r="J9" s="30"/>
      <c r="K9" s="29"/>
      <c r="M9" s="30"/>
      <c r="N9" s="29"/>
      <c r="P9" s="30"/>
      <c r="Q9" s="29"/>
      <c r="S9" s="30"/>
    </row>
    <row r="10" spans="1:19" x14ac:dyDescent="0.25">
      <c r="A10" s="11" t="s">
        <v>1</v>
      </c>
      <c r="B10" s="8">
        <v>0</v>
      </c>
      <c r="C10" s="5">
        <v>137861.58767427498</v>
      </c>
      <c r="D10" s="142">
        <f>IF(C10&lt;&gt;0,B10/C10,0)</f>
        <v>0</v>
      </c>
      <c r="E10" s="8">
        <v>0</v>
      </c>
      <c r="F10" s="5">
        <v>595.57429813750048</v>
      </c>
      <c r="G10" s="31">
        <f>IF(F10&lt;&gt;0,E10/F10,0)</f>
        <v>0</v>
      </c>
      <c r="H10" s="8">
        <v>0</v>
      </c>
      <c r="I10" s="5">
        <v>55499.717635000001</v>
      </c>
      <c r="J10" s="142">
        <f>IF(I10&lt;&gt;0,H10/I10,0)</f>
        <v>0</v>
      </c>
      <c r="K10" s="8">
        <v>0</v>
      </c>
      <c r="L10" s="5">
        <v>0</v>
      </c>
      <c r="M10" s="31">
        <f>IF(L10&lt;&gt;0,K10/L10,0)</f>
        <v>0</v>
      </c>
      <c r="N10" s="8">
        <v>0</v>
      </c>
      <c r="O10" s="5">
        <v>39.116642587504373</v>
      </c>
      <c r="P10" s="31">
        <f>IF(O10&lt;&gt;0,N10/O10,0)</f>
        <v>0</v>
      </c>
      <c r="Q10" s="8">
        <f>SUM(B10,E10,H10,K10,N10)</f>
        <v>0</v>
      </c>
      <c r="R10" s="5">
        <f>SUM(C10,F10,I10,L10,O10)</f>
        <v>193995.99625</v>
      </c>
      <c r="S10" s="31">
        <f>IF(R10&lt;&gt;0,Q10/R10,0)</f>
        <v>0</v>
      </c>
    </row>
    <row r="11" spans="1:19" x14ac:dyDescent="0.25">
      <c r="A11" s="42" t="s">
        <v>12</v>
      </c>
      <c r="B11" s="43">
        <v>0</v>
      </c>
      <c r="C11" s="44">
        <v>0</v>
      </c>
      <c r="D11" s="143">
        <f>IF(C11&lt;&gt;0,B11/C11,0)</f>
        <v>0</v>
      </c>
      <c r="E11" s="43">
        <v>0</v>
      </c>
      <c r="F11" s="44">
        <v>0</v>
      </c>
      <c r="G11" s="45">
        <f>IF(F11&lt;&gt;0,E11/F11,0)</f>
        <v>0</v>
      </c>
      <c r="H11" s="43">
        <v>0</v>
      </c>
      <c r="I11" s="44">
        <v>0</v>
      </c>
      <c r="J11" s="143">
        <f>IF(I11&lt;&gt;0,H11/I11,0)</f>
        <v>0</v>
      </c>
      <c r="K11" s="43">
        <v>0</v>
      </c>
      <c r="L11" s="44">
        <v>0</v>
      </c>
      <c r="M11" s="45">
        <f>IF(L11&lt;&gt;0,K11/L11,0)</f>
        <v>0</v>
      </c>
      <c r="N11" s="43">
        <v>0</v>
      </c>
      <c r="O11" s="44">
        <v>0</v>
      </c>
      <c r="P11" s="45">
        <f>IF(O11&lt;&gt;0,N11/O11,0)</f>
        <v>0</v>
      </c>
      <c r="Q11" s="43">
        <f>SUM(B11,E11,H11,K11,N11)</f>
        <v>0</v>
      </c>
      <c r="R11" s="44">
        <f>SUM(C11,F11,I11,L11,O11)</f>
        <v>0</v>
      </c>
      <c r="S11" s="45">
        <f>IF(R11&lt;&gt;0,Q11/R11,0)</f>
        <v>0</v>
      </c>
    </row>
    <row r="12" spans="1:19" ht="5.15" customHeight="1" x14ac:dyDescent="0.25">
      <c r="B12" s="8"/>
      <c r="D12" s="142"/>
      <c r="E12" s="8"/>
      <c r="G12" s="31"/>
      <c r="H12" s="8"/>
      <c r="J12" s="142"/>
      <c r="K12" s="8"/>
      <c r="M12" s="30"/>
      <c r="N12" s="8"/>
      <c r="P12" s="30"/>
      <c r="Q12" s="29"/>
      <c r="S12" s="30"/>
    </row>
    <row r="13" spans="1:19" x14ac:dyDescent="0.25">
      <c r="A13" s="1" t="s">
        <v>25</v>
      </c>
      <c r="B13" s="8"/>
      <c r="D13" s="142"/>
      <c r="E13" s="8"/>
      <c r="G13" s="31"/>
      <c r="H13" s="8"/>
      <c r="J13" s="142"/>
      <c r="K13" s="8"/>
      <c r="M13" s="30"/>
      <c r="N13" s="8"/>
      <c r="P13" s="30"/>
      <c r="Q13" s="29"/>
      <c r="S13" s="30"/>
    </row>
    <row r="14" spans="1:19" x14ac:dyDescent="0.25">
      <c r="A14" s="11" t="s">
        <v>13</v>
      </c>
      <c r="B14" s="8">
        <v>1211.04691990173</v>
      </c>
      <c r="C14" s="5">
        <v>2099.4150407249995</v>
      </c>
      <c r="D14" s="142">
        <f>IF(C14&lt;&gt;0,B14/C14,0)</f>
        <v>0.57684969213305926</v>
      </c>
      <c r="E14" s="8">
        <v>5.2318302110098447</v>
      </c>
      <c r="F14" s="5">
        <v>9.0696593625000066</v>
      </c>
      <c r="G14" s="31">
        <f>IF(F14&lt;&gt;0,E14/F14,0)</f>
        <v>0.57684969213305892</v>
      </c>
      <c r="H14" s="8">
        <v>487.53799539931146</v>
      </c>
      <c r="I14" s="5">
        <v>845.17336499999988</v>
      </c>
      <c r="J14" s="142">
        <f>IF(I14&lt;&gt;0,H14/I14,0)</f>
        <v>0.57684969213305903</v>
      </c>
      <c r="K14" s="8">
        <v>0</v>
      </c>
      <c r="L14" s="5">
        <v>0</v>
      </c>
      <c r="M14" s="31">
        <f>IF(L14&lt;&gt;0,K14/L14,0)</f>
        <v>0</v>
      </c>
      <c r="N14" s="8">
        <v>0.34362065838397171</v>
      </c>
      <c r="O14" s="5">
        <v>0.5956849125000665</v>
      </c>
      <c r="P14" s="31">
        <f>IF(O14&lt;&gt;0,N14/O14,0)</f>
        <v>0.57684969213305926</v>
      </c>
      <c r="Q14" s="8">
        <f>SUM(B14,E14,H14,K14,N14)</f>
        <v>1704.1603661704353</v>
      </c>
      <c r="R14" s="5">
        <f>SUM(C14,F14,I14,L14,O14)</f>
        <v>2954.2537499999994</v>
      </c>
      <c r="S14" s="31">
        <f>IF(R14&lt;&gt;0,Q14/R14,0)</f>
        <v>0.57684969213305914</v>
      </c>
    </row>
    <row r="15" spans="1:19" ht="5.15" customHeight="1" x14ac:dyDescent="0.25">
      <c r="B15" s="8"/>
      <c r="D15" s="142"/>
      <c r="E15" s="8"/>
      <c r="G15" s="31"/>
      <c r="H15" s="8"/>
      <c r="J15" s="142"/>
      <c r="K15" s="8"/>
      <c r="M15" s="30"/>
      <c r="N15" s="8"/>
      <c r="P15" s="30"/>
      <c r="Q15" s="29"/>
      <c r="S15" s="30"/>
    </row>
    <row r="16" spans="1:19" x14ac:dyDescent="0.25">
      <c r="A16" s="6" t="s">
        <v>23</v>
      </c>
      <c r="B16" s="8">
        <f>SUM(B10:B15)</f>
        <v>1211.04691990173</v>
      </c>
      <c r="C16" s="5">
        <f>SUM(C10:C15)</f>
        <v>139961.00271499998</v>
      </c>
      <c r="D16" s="142">
        <f>IF(C16&lt;&gt;0,B16/C16,0)</f>
        <v>8.6527453819958879E-3</v>
      </c>
      <c r="E16" s="8">
        <f>SUM(E10:E15)</f>
        <v>5.2318302110098447</v>
      </c>
      <c r="F16" s="5">
        <f>SUM(F10:F15)</f>
        <v>604.64395750000051</v>
      </c>
      <c r="G16" s="31">
        <f>IF(F16&lt;&gt;0,E16/F16,0)</f>
        <v>8.6527453819958827E-3</v>
      </c>
      <c r="H16" s="8">
        <f>SUM(H10:H15)</f>
        <v>487.53799539931146</v>
      </c>
      <c r="I16" s="5">
        <f>SUM(I10:I15)</f>
        <v>56344.891000000003</v>
      </c>
      <c r="J16" s="142">
        <f>IF(I16&lt;&gt;0,H16/I16,0)</f>
        <v>8.6527453819958845E-3</v>
      </c>
      <c r="K16" s="8">
        <f>SUM(K10:K15)</f>
        <v>0</v>
      </c>
      <c r="L16" s="5">
        <f>SUM(L10:L15)</f>
        <v>0</v>
      </c>
      <c r="M16" s="31">
        <f>IF(L16&lt;&gt;0,K16/L16,0)</f>
        <v>0</v>
      </c>
      <c r="N16" s="8">
        <f>SUM(N10:N15)</f>
        <v>0.34362065838397171</v>
      </c>
      <c r="O16" s="5">
        <f>SUM(O10:O15)</f>
        <v>39.712327500004442</v>
      </c>
      <c r="P16" s="31">
        <f>IF(O16&lt;&gt;0,N16/O16,0)</f>
        <v>8.6527453819958879E-3</v>
      </c>
      <c r="Q16" s="8">
        <f>SUM(Q10:Q15)</f>
        <v>1704.1603661704353</v>
      </c>
      <c r="R16" s="5">
        <f>SUM(R10:R15)</f>
        <v>196950.25</v>
      </c>
      <c r="S16" s="31">
        <f>IF(R16&lt;&gt;0,Q16/R16,0)</f>
        <v>8.6527453819958862E-3</v>
      </c>
    </row>
    <row r="17" spans="1:19" x14ac:dyDescent="0.25">
      <c r="B17" s="8"/>
      <c r="C17" s="21"/>
      <c r="D17" s="142"/>
      <c r="E17" s="8"/>
      <c r="F17" s="21"/>
      <c r="G17" s="31"/>
      <c r="H17" s="8"/>
      <c r="I17" s="21"/>
      <c r="J17" s="142"/>
      <c r="K17" s="8"/>
      <c r="L17" s="21"/>
      <c r="M17" s="30"/>
      <c r="N17" s="8"/>
      <c r="O17" s="21"/>
      <c r="P17" s="30"/>
      <c r="Q17" s="29"/>
      <c r="S17" s="30"/>
    </row>
    <row r="18" spans="1:19" ht="13" x14ac:dyDescent="0.3">
      <c r="A18" s="27" t="s">
        <v>11</v>
      </c>
      <c r="B18" s="8"/>
      <c r="D18" s="142"/>
      <c r="E18" s="8"/>
      <c r="G18" s="31"/>
      <c r="H18" s="8"/>
      <c r="J18" s="142"/>
      <c r="K18" s="8"/>
      <c r="M18" s="30"/>
      <c r="N18" s="8"/>
      <c r="P18" s="30"/>
      <c r="Q18" s="29"/>
      <c r="S18" s="30"/>
    </row>
    <row r="19" spans="1:19" x14ac:dyDescent="0.25">
      <c r="A19" s="1" t="s">
        <v>14</v>
      </c>
      <c r="B19" s="8">
        <v>0</v>
      </c>
      <c r="C19">
        <v>0</v>
      </c>
      <c r="D19" s="142">
        <f>IF(C19&lt;&gt;0,B19/C19,0)</f>
        <v>0</v>
      </c>
      <c r="E19" s="8">
        <v>0</v>
      </c>
      <c r="F19">
        <v>0</v>
      </c>
      <c r="G19" s="31">
        <f>IF(F19&lt;&gt;0,E19/F19,0)</f>
        <v>0</v>
      </c>
      <c r="H19" s="8">
        <v>0</v>
      </c>
      <c r="I19">
        <v>0</v>
      </c>
      <c r="J19" s="142">
        <f>IF(I19&lt;&gt;0,H19/I19,0)</f>
        <v>0</v>
      </c>
      <c r="K19" s="8">
        <v>0</v>
      </c>
      <c r="L19">
        <v>0</v>
      </c>
      <c r="M19" s="31">
        <f>IF(L19&lt;&gt;0,K19/L19,0)</f>
        <v>0</v>
      </c>
      <c r="N19" s="8">
        <v>0</v>
      </c>
      <c r="O19">
        <v>0</v>
      </c>
      <c r="P19" s="31">
        <f>IF(O19&lt;&gt;0,N19/O19,0)</f>
        <v>0</v>
      </c>
      <c r="Q19" s="8">
        <f>SUM(B19,E19,H19,K19,N19)</f>
        <v>0</v>
      </c>
      <c r="R19" s="5">
        <f>SUM(C19,F19,I19,L19,O19)</f>
        <v>0</v>
      </c>
      <c r="S19" s="31">
        <f>IF(R19&lt;&gt;0,Q19/R19,0)</f>
        <v>0</v>
      </c>
    </row>
    <row r="20" spans="1:19" ht="5.15" customHeight="1" x14ac:dyDescent="0.25">
      <c r="B20" s="8"/>
      <c r="D20" s="142"/>
      <c r="E20" s="8"/>
      <c r="G20" s="31"/>
      <c r="H20" s="8"/>
      <c r="J20" s="142"/>
      <c r="K20" s="8"/>
      <c r="M20" s="30"/>
      <c r="N20" s="8"/>
      <c r="P20" s="30"/>
      <c r="Q20" s="29"/>
      <c r="S20" s="30"/>
    </row>
    <row r="21" spans="1:19" x14ac:dyDescent="0.25">
      <c r="A21" s="1" t="s">
        <v>8</v>
      </c>
      <c r="B21" s="8"/>
      <c r="D21" s="142"/>
      <c r="E21" s="8"/>
      <c r="G21" s="31"/>
      <c r="H21" s="8"/>
      <c r="J21" s="142"/>
      <c r="K21" s="8"/>
      <c r="M21" s="30"/>
      <c r="N21" s="8"/>
      <c r="P21" s="30"/>
      <c r="Q21" s="29"/>
      <c r="S21" s="30"/>
    </row>
    <row r="22" spans="1:19" x14ac:dyDescent="0.25">
      <c r="A22" s="11" t="s">
        <v>1</v>
      </c>
      <c r="B22" s="8">
        <v>0</v>
      </c>
      <c r="C22" s="5">
        <v>266813.53994250938</v>
      </c>
      <c r="D22" s="142">
        <f>IF(C22&lt;&gt;0,B22/C22,0)</f>
        <v>0</v>
      </c>
      <c r="E22" s="8">
        <v>0</v>
      </c>
      <c r="F22" s="5">
        <v>110.04545291999989</v>
      </c>
      <c r="G22" s="31">
        <f>IF(F22&lt;&gt;0,E22/F22,0)</f>
        <v>0</v>
      </c>
      <c r="H22" s="8">
        <v>0</v>
      </c>
      <c r="I22" s="5">
        <v>123300.09754</v>
      </c>
      <c r="J22" s="142">
        <f>IF(I22&lt;&gt;0,H22/I22,0)</f>
        <v>0</v>
      </c>
      <c r="K22" s="8">
        <v>0</v>
      </c>
      <c r="L22" s="5">
        <v>0</v>
      </c>
      <c r="M22" s="31">
        <f>IF(L22&lt;&gt;0,K22/L22,0)</f>
        <v>0</v>
      </c>
      <c r="N22" s="8">
        <v>0</v>
      </c>
      <c r="O22" s="5">
        <v>2246.2209049948806</v>
      </c>
      <c r="P22" s="31">
        <f>IF(O22&lt;&gt;0,N22/O22,0)</f>
        <v>0</v>
      </c>
      <c r="Q22" s="8">
        <f>SUM(B22,E22,H22,K22,N22)</f>
        <v>0</v>
      </c>
      <c r="R22" s="5">
        <f>SUM(C22,F22,I22,L22,O22)</f>
        <v>392469.90384042426</v>
      </c>
      <c r="S22" s="31">
        <f>IF(R22&lt;&gt;0,Q22/R22,0)</f>
        <v>0</v>
      </c>
    </row>
    <row r="23" spans="1:19" x14ac:dyDescent="0.25">
      <c r="A23" s="42" t="s">
        <v>12</v>
      </c>
      <c r="B23" s="43">
        <v>0</v>
      </c>
      <c r="C23" s="44">
        <v>0</v>
      </c>
      <c r="D23" s="143">
        <f>IF(C23&lt;&gt;0,B23/C23,0)</f>
        <v>0</v>
      </c>
      <c r="E23" s="43">
        <v>0</v>
      </c>
      <c r="F23" s="44">
        <v>0</v>
      </c>
      <c r="G23" s="45">
        <f>IF(F23&lt;&gt;0,E23/F23,0)</f>
        <v>0</v>
      </c>
      <c r="H23" s="43">
        <v>0</v>
      </c>
      <c r="I23" s="44">
        <v>0</v>
      </c>
      <c r="J23" s="143">
        <f>IF(I23&lt;&gt;0,H23/I23,0)</f>
        <v>0</v>
      </c>
      <c r="K23" s="43">
        <v>0</v>
      </c>
      <c r="L23" s="44">
        <v>0</v>
      </c>
      <c r="M23" s="45">
        <f>IF(L23&lt;&gt;0,K23/L23,0)</f>
        <v>0</v>
      </c>
      <c r="N23" s="43">
        <v>0</v>
      </c>
      <c r="O23" s="44">
        <v>0</v>
      </c>
      <c r="P23" s="45">
        <f>IF(O23&lt;&gt;0,N23/O23,0)</f>
        <v>0</v>
      </c>
      <c r="Q23" s="43">
        <f>SUM(B23,E23,H23,K23,N23)</f>
        <v>0</v>
      </c>
      <c r="R23" s="44">
        <f>SUM(C23,F23,I23,L23,O23)</f>
        <v>0</v>
      </c>
      <c r="S23" s="45">
        <f>IF(R23&lt;&gt;0,Q23/R23,0)</f>
        <v>0</v>
      </c>
    </row>
    <row r="24" spans="1:19" ht="5.15" customHeight="1" x14ac:dyDescent="0.25">
      <c r="B24" s="8"/>
      <c r="D24" s="142"/>
      <c r="E24" s="8"/>
      <c r="G24" s="31"/>
      <c r="H24" s="8"/>
      <c r="J24" s="142"/>
      <c r="K24" s="8"/>
      <c r="M24" s="30"/>
      <c r="N24" s="8"/>
      <c r="P24" s="30"/>
      <c r="Q24" s="29"/>
      <c r="S24" s="30"/>
    </row>
    <row r="25" spans="1:19" x14ac:dyDescent="0.25">
      <c r="A25" s="1" t="s">
        <v>25</v>
      </c>
      <c r="B25" s="8"/>
      <c r="D25" s="142"/>
      <c r="E25" s="8"/>
      <c r="G25" s="31"/>
      <c r="H25" s="8"/>
      <c r="J25" s="142"/>
      <c r="K25" s="8"/>
      <c r="M25" s="30"/>
      <c r="N25" s="8"/>
      <c r="P25" s="30"/>
      <c r="Q25" s="29"/>
      <c r="S25" s="30"/>
    </row>
    <row r="26" spans="1:19" x14ac:dyDescent="0.25">
      <c r="A26" s="11" t="s">
        <v>13</v>
      </c>
      <c r="B26" s="8">
        <v>1881.330326810606</v>
      </c>
      <c r="C26" s="5">
        <v>4063.150354454458</v>
      </c>
      <c r="D26" s="142">
        <f>IF(C26&lt;&gt;0,B26/C26,0)</f>
        <v>0.4630225718199405</v>
      </c>
      <c r="E26" s="8">
        <v>0.77594206032652568</v>
      </c>
      <c r="F26" s="5">
        <v>1.6758190799999981</v>
      </c>
      <c r="G26" s="31">
        <f>IF(F26&lt;&gt;0,E26/F26,0)</f>
        <v>0.46302257181994044</v>
      </c>
      <c r="H26" s="8">
        <v>869.4019533292435</v>
      </c>
      <c r="I26" s="5">
        <v>1877.6664600000004</v>
      </c>
      <c r="J26" s="142">
        <f>IF(I26&lt;&gt;0,H26/I26,0)</f>
        <v>0.46302257181994044</v>
      </c>
      <c r="K26" s="8">
        <v>0</v>
      </c>
      <c r="L26" s="5">
        <v>0</v>
      </c>
      <c r="M26" s="31">
        <f>IF(L26&lt;&gt;0,K26/L26,0)</f>
        <v>0</v>
      </c>
      <c r="N26" s="8">
        <v>15.83833980162097</v>
      </c>
      <c r="O26" s="5">
        <v>34.206409720734214</v>
      </c>
      <c r="P26" s="31">
        <f>IF(O26&lt;&gt;0,N26/O26,0)</f>
        <v>0.46302257181994055</v>
      </c>
      <c r="Q26" s="8">
        <f>SUM(B26,E26,H26,K26,N26)</f>
        <v>2767.3465620017969</v>
      </c>
      <c r="R26" s="5">
        <f>SUM(C26,F26,I26,L26,O26)</f>
        <v>5976.6990432551929</v>
      </c>
      <c r="S26" s="31">
        <f>IF(R26&lt;&gt;0,Q26/R26,0)</f>
        <v>0.46302257181994044</v>
      </c>
    </row>
    <row r="27" spans="1:19" ht="5.15" customHeight="1" x14ac:dyDescent="0.25">
      <c r="B27" s="8"/>
      <c r="D27" s="142"/>
      <c r="E27" s="8"/>
      <c r="G27" s="31"/>
      <c r="H27" s="8"/>
      <c r="J27" s="142"/>
      <c r="K27" s="8"/>
      <c r="M27" s="30"/>
      <c r="N27" s="8"/>
      <c r="P27" s="30"/>
      <c r="Q27" s="29"/>
      <c r="S27" s="30"/>
    </row>
    <row r="28" spans="1:19" x14ac:dyDescent="0.25">
      <c r="A28" s="6" t="s">
        <v>24</v>
      </c>
      <c r="B28" s="8">
        <f>SUM(B19:B27)</f>
        <v>1881.330326810606</v>
      </c>
      <c r="C28" s="5">
        <f>SUM(C19:C27)</f>
        <v>270876.69029696385</v>
      </c>
      <c r="D28" s="142">
        <f>IF(C28&lt;&gt;0,B28/C28,0)</f>
        <v>6.9453385772991084E-3</v>
      </c>
      <c r="E28" s="8">
        <f>SUM(E19:E27)</f>
        <v>0.77594206032652568</v>
      </c>
      <c r="F28" s="5">
        <f>SUM(F19:F27)</f>
        <v>111.72127199999989</v>
      </c>
      <c r="G28" s="31">
        <f>IF(F28&lt;&gt;0,E28/F28,0)</f>
        <v>6.9453385772991066E-3</v>
      </c>
      <c r="H28" s="8">
        <f>SUM(H19:H27)</f>
        <v>869.4019533292435</v>
      </c>
      <c r="I28" s="5">
        <f>SUM(I19:I27)</f>
        <v>125177.764</v>
      </c>
      <c r="J28" s="142">
        <f>IF(I28&lt;&gt;0,H28/I28,0)</f>
        <v>6.9453385772991084E-3</v>
      </c>
      <c r="K28" s="8">
        <f>SUM(K19:K27)</f>
        <v>0</v>
      </c>
      <c r="L28" s="5">
        <f>SUM(L19:L27)</f>
        <v>0</v>
      </c>
      <c r="M28" s="31">
        <f>IF(L28&lt;&gt;0,K28/L28,0)</f>
        <v>0</v>
      </c>
      <c r="N28" s="8">
        <f>SUM(N19:N27)</f>
        <v>15.83833980162097</v>
      </c>
      <c r="O28" s="5">
        <f>SUM(O19:O27)</f>
        <v>2280.427314715615</v>
      </c>
      <c r="P28" s="31">
        <f>IF(O28&lt;&gt;0,N28/O28,0)</f>
        <v>6.9453385772991058E-3</v>
      </c>
      <c r="Q28" s="8">
        <f>SUM(Q19:Q27)</f>
        <v>2767.3465620017969</v>
      </c>
      <c r="R28" s="5">
        <f>SUM(R19:R27)</f>
        <v>398446.60288367944</v>
      </c>
      <c r="S28" s="31">
        <f>IF(R28&lt;&gt;0,Q28/R28,0)</f>
        <v>6.9453385772991084E-3</v>
      </c>
    </row>
    <row r="29" spans="1:19" x14ac:dyDescent="0.25">
      <c r="A29" s="2"/>
      <c r="B29" s="8"/>
      <c r="D29" s="142"/>
      <c r="E29" s="8"/>
      <c r="G29" s="31"/>
      <c r="H29" s="8"/>
      <c r="J29" s="142"/>
      <c r="K29" s="8"/>
      <c r="M29" s="30"/>
      <c r="N29" s="8"/>
      <c r="P29" s="30"/>
      <c r="Q29" s="29"/>
      <c r="S29" s="30"/>
    </row>
    <row r="30" spans="1:19" x14ac:dyDescent="0.25">
      <c r="A30" s="2" t="s">
        <v>22</v>
      </c>
      <c r="B30" s="32">
        <f>SUM(B16,B28)</f>
        <v>3092.3772467123363</v>
      </c>
      <c r="C30" s="33">
        <f>SUM(C16,C28)</f>
        <v>410837.69301196386</v>
      </c>
      <c r="D30" s="144">
        <f>IF(C30&lt;&gt;0,B30/C30,0)</f>
        <v>7.5270047011540501E-3</v>
      </c>
      <c r="E30" s="32">
        <f>SUM(E16,E28)</f>
        <v>6.0077722713363704</v>
      </c>
      <c r="F30" s="33">
        <f>SUM(F16,F28)</f>
        <v>716.3652295000004</v>
      </c>
      <c r="G30" s="34">
        <f>IF(F30&lt;&gt;0,E30/F30,0)</f>
        <v>8.3864654842748295E-3</v>
      </c>
      <c r="H30" s="32">
        <f>SUM(H16,H28)</f>
        <v>1356.939948728555</v>
      </c>
      <c r="I30" s="33">
        <f>SUM(I16,I28)</f>
        <v>181522.655</v>
      </c>
      <c r="J30" s="144">
        <f>IF(I30&lt;&gt;0,H30/I30,0)</f>
        <v>7.475320084584236E-3</v>
      </c>
      <c r="K30" s="32">
        <f>SUM(K16,K28)</f>
        <v>0</v>
      </c>
      <c r="L30" s="33">
        <f>SUM(L16,L28)</f>
        <v>0</v>
      </c>
      <c r="M30" s="35">
        <f>IF(L30&lt;&gt;0,K30/L30,0)</f>
        <v>0</v>
      </c>
      <c r="N30" s="32">
        <f>SUM(N16,N28)</f>
        <v>16.181960460004941</v>
      </c>
      <c r="O30" s="33">
        <f>SUM(O16,O28)</f>
        <v>2320.1396422156195</v>
      </c>
      <c r="P30" s="34">
        <f>IF(O30&lt;&gt;0,N30/O30,0)</f>
        <v>6.9745631536867166E-3</v>
      </c>
      <c r="Q30" s="32">
        <f>SUM(Q16,Q28)</f>
        <v>4471.5069281722317</v>
      </c>
      <c r="R30" s="33">
        <f>SUM(R16,R28)</f>
        <v>595396.85288367944</v>
      </c>
      <c r="S30" s="34">
        <f>IF(R30&lt;&gt;0,Q30/R30,0)</f>
        <v>7.5101285915695195E-3</v>
      </c>
    </row>
    <row r="31" spans="1:19" hidden="1" x14ac:dyDescent="0.25"/>
    <row r="32" spans="1:19" ht="12.75" hidden="1" customHeight="1" x14ac:dyDescent="0.25">
      <c r="A32" s="2" t="s">
        <v>26</v>
      </c>
      <c r="C32" s="7">
        <v>0</v>
      </c>
      <c r="F32" s="7">
        <v>0</v>
      </c>
      <c r="I32" s="7">
        <v>0</v>
      </c>
      <c r="L32" s="7">
        <v>0</v>
      </c>
      <c r="O32" s="7">
        <v>0</v>
      </c>
      <c r="R32" s="7">
        <v>0</v>
      </c>
      <c r="S32" s="7">
        <v>0</v>
      </c>
    </row>
    <row r="33" spans="1:19" ht="12.75" hidden="1" customHeight="1" x14ac:dyDescent="0.25">
      <c r="C33" s="7">
        <v>0</v>
      </c>
      <c r="F33" s="7">
        <v>0</v>
      </c>
      <c r="I33" s="7">
        <v>0</v>
      </c>
      <c r="J33" s="24"/>
      <c r="L33" s="7">
        <v>0</v>
      </c>
      <c r="M33" s="24"/>
      <c r="O33" s="7">
        <v>0</v>
      </c>
      <c r="P33" s="24"/>
      <c r="R33" s="7">
        <v>0</v>
      </c>
      <c r="S33" s="7">
        <v>0</v>
      </c>
    </row>
    <row r="34" spans="1:19" ht="12.75" hidden="1" customHeight="1" x14ac:dyDescent="0.25">
      <c r="B34" s="41"/>
      <c r="C34" s="7">
        <v>0</v>
      </c>
      <c r="E34" s="41"/>
      <c r="F34" s="7">
        <v>0</v>
      </c>
      <c r="H34" s="41"/>
      <c r="I34" s="7">
        <v>0</v>
      </c>
      <c r="K34" s="41"/>
      <c r="L34" s="7">
        <v>0</v>
      </c>
      <c r="N34" s="41"/>
      <c r="O34" s="7">
        <v>0</v>
      </c>
      <c r="Q34" s="41"/>
      <c r="R34" s="7">
        <v>0</v>
      </c>
      <c r="S34" s="7">
        <v>0</v>
      </c>
    </row>
    <row r="35" spans="1:19" ht="12.75" customHeight="1" x14ac:dyDescent="0.25">
      <c r="A35" s="12"/>
      <c r="B35" s="12"/>
      <c r="C35" s="12"/>
      <c r="D35" s="12"/>
      <c r="E35" s="12"/>
    </row>
    <row r="36" spans="1:19" ht="12.75" customHeight="1" x14ac:dyDescent="0.25">
      <c r="A36" s="3" t="s">
        <v>27</v>
      </c>
      <c r="C36" s="21"/>
      <c r="F36" s="21"/>
      <c r="I36" s="21"/>
      <c r="L36" s="21"/>
      <c r="O36" s="21"/>
      <c r="R36" s="21"/>
    </row>
    <row r="37" spans="1:19" ht="12.75" customHeight="1" x14ac:dyDescent="0.25">
      <c r="A37" s="65" t="s">
        <v>96</v>
      </c>
      <c r="C37" s="21"/>
      <c r="F37" s="21"/>
      <c r="I37" s="21"/>
      <c r="L37" s="21"/>
      <c r="O37" s="21"/>
      <c r="R37" s="21"/>
    </row>
    <row r="38" spans="1:19" ht="12.75" customHeight="1" x14ac:dyDescent="0.25"/>
    <row r="39" spans="1:19" ht="12.75" customHeight="1" x14ac:dyDescent="0.25">
      <c r="C39" s="25"/>
      <c r="F39" s="25"/>
    </row>
    <row r="40" spans="1:19" ht="12.75" customHeight="1" x14ac:dyDescent="0.25">
      <c r="C40" s="145"/>
      <c r="F40" s="145"/>
      <c r="I40" s="145"/>
    </row>
    <row r="41" spans="1:19" ht="12.75" customHeight="1" x14ac:dyDescent="0.25"/>
    <row r="42" spans="1:19" ht="12.75" customHeight="1" x14ac:dyDescent="0.25">
      <c r="C42" s="145"/>
      <c r="F42" s="145"/>
      <c r="I42" s="145"/>
    </row>
    <row r="43" spans="1:19" ht="12.75" customHeight="1" x14ac:dyDescent="0.25">
      <c r="C43" s="145"/>
      <c r="F43" s="145"/>
      <c r="I43" s="145"/>
    </row>
    <row r="44" spans="1:19" ht="12.75" customHeight="1" x14ac:dyDescent="0.25"/>
    <row r="45" spans="1:19" ht="12.75" customHeight="1" x14ac:dyDescent="0.25"/>
    <row r="46" spans="1:19" ht="12.75" customHeight="1" x14ac:dyDescent="0.25"/>
    <row r="47" spans="1:19" ht="12.75" customHeight="1" x14ac:dyDescent="0.25"/>
    <row r="48" spans="1:19" ht="12.75" customHeight="1" x14ac:dyDescent="0.25"/>
    <row r="49" ht="12.75" customHeight="1" x14ac:dyDescent="0.25"/>
    <row r="50" ht="12.75" customHeight="1" x14ac:dyDescent="0.25"/>
  </sheetData>
  <phoneticPr fontId="5" type="noConversion"/>
  <printOptions horizontalCentered="1"/>
  <pageMargins left="0.75" right="0.75" top="1" bottom="1" header="0.5" footer="0.5"/>
  <pageSetup scale="73" orientation="landscape" r:id="rId1"/>
  <headerFooter alignWithMargins="0">
    <oddFooter>&amp;L&amp;F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S52"/>
  <sheetViews>
    <sheetView zoomScale="70" workbookViewId="0"/>
  </sheetViews>
  <sheetFormatPr defaultRowHeight="12.5" x14ac:dyDescent="0.25"/>
  <cols>
    <col min="1" max="1" width="29.36328125" customWidth="1"/>
    <col min="2" max="3" width="8.36328125" customWidth="1"/>
    <col min="4" max="4" width="7.6328125" customWidth="1"/>
    <col min="5" max="6" width="8.36328125" customWidth="1"/>
    <col min="7" max="7" width="7.6328125" customWidth="1"/>
    <col min="8" max="9" width="8.36328125" customWidth="1"/>
    <col min="10" max="10" width="7.6328125" customWidth="1"/>
    <col min="11" max="12" width="8.36328125" customWidth="1"/>
    <col min="13" max="13" width="7.6328125" customWidth="1"/>
    <col min="14" max="15" width="8.36328125" customWidth="1"/>
    <col min="16" max="16" width="7.6328125" customWidth="1"/>
    <col min="17" max="18" width="8.36328125" customWidth="1"/>
    <col min="19" max="19" width="7.6328125" customWidth="1"/>
  </cols>
  <sheetData>
    <row r="1" spans="1:19" s="3" customFormat="1" ht="15.5" x14ac:dyDescent="0.35">
      <c r="A1" s="26" t="s">
        <v>83</v>
      </c>
      <c r="B1" s="27"/>
      <c r="C1" s="27"/>
      <c r="D1" s="27"/>
      <c r="E1" s="27"/>
      <c r="F1" s="27"/>
      <c r="G1" s="27"/>
      <c r="H1" s="27"/>
      <c r="I1" s="27"/>
      <c r="J1" s="27"/>
    </row>
    <row r="2" spans="1:19" s="3" customFormat="1" ht="15.5" x14ac:dyDescent="0.35">
      <c r="A2" s="26" t="s">
        <v>95</v>
      </c>
      <c r="B2" s="27"/>
      <c r="C2" s="27"/>
      <c r="D2" s="27"/>
      <c r="E2" s="27"/>
      <c r="F2" s="27"/>
      <c r="G2" s="27"/>
      <c r="H2" s="27"/>
      <c r="I2" s="27"/>
      <c r="J2" s="27"/>
    </row>
    <row r="3" spans="1:19" ht="12.75" customHeight="1" x14ac:dyDescent="0.25"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ht="12.75" customHeight="1" x14ac:dyDescent="0.3">
      <c r="B4" s="22" t="s">
        <v>9</v>
      </c>
      <c r="C4" s="19"/>
      <c r="D4" s="20"/>
      <c r="E4" s="22" t="s">
        <v>5</v>
      </c>
      <c r="F4" s="19"/>
      <c r="G4" s="20"/>
      <c r="H4" s="23" t="s">
        <v>21</v>
      </c>
      <c r="I4" s="19"/>
      <c r="J4" s="20"/>
      <c r="K4" s="22" t="s">
        <v>4</v>
      </c>
      <c r="L4" s="19"/>
      <c r="M4" s="20"/>
      <c r="N4" s="22" t="s">
        <v>6</v>
      </c>
      <c r="O4" s="19"/>
      <c r="P4" s="20"/>
      <c r="Q4" s="22" t="s">
        <v>20</v>
      </c>
      <c r="R4" s="19"/>
      <c r="S4" s="20"/>
    </row>
    <row r="5" spans="1:19" ht="12.75" customHeight="1" x14ac:dyDescent="0.25">
      <c r="B5" s="13" t="s">
        <v>16</v>
      </c>
      <c r="C5" s="14" t="s">
        <v>15</v>
      </c>
      <c r="D5" s="15" t="s">
        <v>17</v>
      </c>
      <c r="E5" s="13" t="s">
        <v>16</v>
      </c>
      <c r="F5" s="14" t="s">
        <v>15</v>
      </c>
      <c r="G5" s="15" t="s">
        <v>17</v>
      </c>
      <c r="H5" s="13" t="s">
        <v>16</v>
      </c>
      <c r="I5" s="14" t="s">
        <v>15</v>
      </c>
      <c r="J5" s="15" t="s">
        <v>17</v>
      </c>
      <c r="K5" s="13" t="s">
        <v>16</v>
      </c>
      <c r="L5" s="14" t="s">
        <v>15</v>
      </c>
      <c r="M5" s="15" t="s">
        <v>17</v>
      </c>
      <c r="N5" s="13" t="s">
        <v>16</v>
      </c>
      <c r="O5" s="14" t="s">
        <v>15</v>
      </c>
      <c r="P5" s="15" t="s">
        <v>17</v>
      </c>
      <c r="Q5" s="13" t="s">
        <v>16</v>
      </c>
      <c r="R5" s="14" t="s">
        <v>15</v>
      </c>
      <c r="S5" s="15" t="s">
        <v>17</v>
      </c>
    </row>
    <row r="6" spans="1:19" ht="12.75" customHeight="1" x14ac:dyDescent="0.25">
      <c r="A6" s="39"/>
      <c r="B6" s="16" t="s">
        <v>18</v>
      </c>
      <c r="C6" s="17" t="s">
        <v>19</v>
      </c>
      <c r="D6" s="18" t="s">
        <v>16</v>
      </c>
      <c r="E6" s="16" t="s">
        <v>18</v>
      </c>
      <c r="F6" s="17" t="s">
        <v>19</v>
      </c>
      <c r="G6" s="18" t="s">
        <v>16</v>
      </c>
      <c r="H6" s="16" t="s">
        <v>18</v>
      </c>
      <c r="I6" s="17" t="s">
        <v>19</v>
      </c>
      <c r="J6" s="18" t="s">
        <v>16</v>
      </c>
      <c r="K6" s="16" t="s">
        <v>18</v>
      </c>
      <c r="L6" s="17" t="s">
        <v>19</v>
      </c>
      <c r="M6" s="18" t="s">
        <v>16</v>
      </c>
      <c r="N6" s="16" t="s">
        <v>18</v>
      </c>
      <c r="O6" s="17" t="s">
        <v>19</v>
      </c>
      <c r="P6" s="18" t="s">
        <v>16</v>
      </c>
      <c r="Q6" s="16" t="s">
        <v>18</v>
      </c>
      <c r="R6" s="17" t="s">
        <v>19</v>
      </c>
      <c r="S6" s="18" t="s">
        <v>16</v>
      </c>
    </row>
    <row r="7" spans="1:19" ht="12.75" customHeight="1" x14ac:dyDescent="0.3">
      <c r="A7" s="88" t="s">
        <v>28</v>
      </c>
      <c r="B7" s="112"/>
      <c r="C7" s="113"/>
      <c r="D7" s="114"/>
      <c r="E7" s="117"/>
      <c r="F7" s="118"/>
      <c r="G7" s="119"/>
      <c r="H7" s="121"/>
      <c r="I7" s="122"/>
      <c r="J7" s="114"/>
      <c r="K7" s="71"/>
      <c r="L7" s="105"/>
      <c r="M7" s="124"/>
      <c r="N7" s="71"/>
      <c r="O7" s="122"/>
      <c r="P7" s="119"/>
      <c r="Q7" s="71"/>
      <c r="R7" s="122"/>
      <c r="S7" s="119"/>
    </row>
    <row r="8" spans="1:19" ht="12.75" customHeight="1" x14ac:dyDescent="0.3">
      <c r="A8" s="109" t="s">
        <v>49</v>
      </c>
      <c r="B8" s="115"/>
      <c r="C8" s="48"/>
      <c r="D8" s="116"/>
      <c r="E8" s="120"/>
      <c r="F8" s="50"/>
      <c r="G8" s="30"/>
      <c r="H8" s="123"/>
      <c r="J8" s="116"/>
      <c r="K8" s="29"/>
      <c r="L8" s="5"/>
      <c r="M8" s="125"/>
      <c r="N8" s="29"/>
      <c r="P8" s="30"/>
      <c r="Q8" s="29"/>
      <c r="S8" s="30"/>
    </row>
    <row r="9" spans="1:19" ht="12.75" customHeight="1" x14ac:dyDescent="0.25">
      <c r="A9" s="90" t="s">
        <v>2</v>
      </c>
      <c r="B9" s="8">
        <v>190.90744625644805</v>
      </c>
      <c r="C9" s="5">
        <v>2796.411568500002</v>
      </c>
      <c r="D9" s="31">
        <f t="shared" ref="D9:D17" si="0">IF(C9&lt;&gt;0,B9/C9,0)</f>
        <v>6.8268722818526681E-2</v>
      </c>
      <c r="E9" s="8">
        <v>1.8458754121645344</v>
      </c>
      <c r="F9" s="5">
        <v>28.246581500000048</v>
      </c>
      <c r="G9" s="31">
        <f t="shared" ref="G9:G17" si="1">IF(F9&lt;&gt;0,E9/F9,0)</f>
        <v>6.5348630317071513E-2</v>
      </c>
      <c r="H9" s="8">
        <v>161.06154446867788</v>
      </c>
      <c r="I9" s="5">
        <v>2574.531135720682</v>
      </c>
      <c r="J9" s="31">
        <f t="shared" ref="J9:J17" si="2">IF(I9&lt;&gt;0,H9/I9,0)</f>
        <v>6.2559563655691555E-2</v>
      </c>
      <c r="K9" s="8">
        <v>0</v>
      </c>
      <c r="L9" s="5">
        <v>0</v>
      </c>
      <c r="M9" s="31">
        <f t="shared" ref="M9:M17" si="3">IF(L9&lt;&gt;0,K9/L9,0)</f>
        <v>0</v>
      </c>
      <c r="N9" s="8">
        <v>0</v>
      </c>
      <c r="O9" s="5">
        <v>0</v>
      </c>
      <c r="P9" s="31">
        <f t="shared" ref="P9:P17" si="4">IF(O9&lt;&gt;0,N9/O9,0)</f>
        <v>0</v>
      </c>
      <c r="Q9" s="8">
        <f>SUM(B9,E9,H9,K9,N9)</f>
        <v>353.81486613729044</v>
      </c>
      <c r="R9" s="5">
        <f>SUM(C9,F9,I9,L9,O9)</f>
        <v>5399.189285720684</v>
      </c>
      <c r="S9" s="31">
        <f>IF(R9&lt;&gt;0,Q9/R9,0)</f>
        <v>6.5531109841440435E-2</v>
      </c>
    </row>
    <row r="10" spans="1:19" ht="12.75" customHeight="1" x14ac:dyDescent="0.25">
      <c r="A10" s="110" t="s">
        <v>56</v>
      </c>
      <c r="B10" s="8">
        <v>21.441273066157656</v>
      </c>
      <c r="C10" s="5">
        <v>2796.411568500002</v>
      </c>
      <c r="D10" s="31">
        <f t="shared" si="0"/>
        <v>7.6674239613658789E-3</v>
      </c>
      <c r="E10" s="8">
        <v>0.2165785158197745</v>
      </c>
      <c r="F10" s="5">
        <v>28.246581500000048</v>
      </c>
      <c r="G10" s="31">
        <f t="shared" si="1"/>
        <v>7.667423961365878E-3</v>
      </c>
      <c r="H10" s="8">
        <v>19.740021719307261</v>
      </c>
      <c r="I10" s="5">
        <v>2574.531135720682</v>
      </c>
      <c r="J10" s="31">
        <f t="shared" si="2"/>
        <v>7.6674239613658771E-3</v>
      </c>
      <c r="K10" s="8">
        <v>0</v>
      </c>
      <c r="L10" s="5">
        <v>0</v>
      </c>
      <c r="M10" s="31">
        <f t="shared" si="3"/>
        <v>0</v>
      </c>
      <c r="N10" s="8">
        <v>0</v>
      </c>
      <c r="O10" s="5">
        <v>0</v>
      </c>
      <c r="P10" s="31">
        <f t="shared" si="4"/>
        <v>0</v>
      </c>
      <c r="Q10" s="8">
        <f t="shared" ref="Q10:Q16" si="5">SUM(B10,E10,H10,K10,N10)</f>
        <v>41.39787330128469</v>
      </c>
      <c r="R10" s="5">
        <f t="shared" ref="R10:R16" si="6">SUM(C10,F10,I10,L10,O10)</f>
        <v>5399.189285720684</v>
      </c>
      <c r="S10" s="31">
        <f>IF(R10&lt;&gt;0,Q10/R10,0)</f>
        <v>7.667423961365878E-3</v>
      </c>
    </row>
    <row r="11" spans="1:19" ht="12.75" customHeight="1" x14ac:dyDescent="0.25">
      <c r="A11" s="90" t="s">
        <v>0</v>
      </c>
      <c r="B11" s="8">
        <v>3630.1085951255886</v>
      </c>
      <c r="C11" s="5">
        <v>55928.231369999994</v>
      </c>
      <c r="D11" s="31">
        <f t="shared" si="0"/>
        <v>6.4906550881435265E-2</v>
      </c>
      <c r="E11" s="8">
        <v>36.667763587127183</v>
      </c>
      <c r="F11" s="5">
        <v>564.9316300000005</v>
      </c>
      <c r="G11" s="31">
        <f t="shared" si="1"/>
        <v>6.4906550881435252E-2</v>
      </c>
      <c r="H11" s="8">
        <v>3342.0787231298723</v>
      </c>
      <c r="I11" s="5">
        <v>51490.622714413585</v>
      </c>
      <c r="J11" s="31">
        <f t="shared" si="2"/>
        <v>6.4906550881435279E-2</v>
      </c>
      <c r="K11" s="8">
        <v>0</v>
      </c>
      <c r="L11" s="5">
        <v>0</v>
      </c>
      <c r="M11" s="31">
        <f t="shared" si="3"/>
        <v>0</v>
      </c>
      <c r="N11" s="8">
        <v>0</v>
      </c>
      <c r="O11" s="5">
        <v>0</v>
      </c>
      <c r="P11" s="31">
        <f t="shared" si="4"/>
        <v>0</v>
      </c>
      <c r="Q11" s="8">
        <f t="shared" si="5"/>
        <v>7008.8550818425883</v>
      </c>
      <c r="R11" s="5">
        <f t="shared" si="6"/>
        <v>107983.78571441358</v>
      </c>
      <c r="S11" s="31">
        <f t="shared" ref="S11:S17" si="7">IF(R11&lt;&gt;0,Q11/R11,0)</f>
        <v>6.4906550881435279E-2</v>
      </c>
    </row>
    <row r="12" spans="1:19" ht="12.75" customHeight="1" x14ac:dyDescent="0.25">
      <c r="A12" s="90" t="s">
        <v>1</v>
      </c>
      <c r="B12" s="8">
        <v>0</v>
      </c>
      <c r="C12" s="5">
        <v>21567.464042634681</v>
      </c>
      <c r="D12" s="31">
        <f t="shared" si="0"/>
        <v>0</v>
      </c>
      <c r="E12" s="8">
        <v>0</v>
      </c>
      <c r="F12" s="5">
        <v>217.85317214782521</v>
      </c>
      <c r="G12" s="31">
        <f t="shared" si="1"/>
        <v>0</v>
      </c>
      <c r="H12" s="8">
        <v>0</v>
      </c>
      <c r="I12" s="5">
        <v>19856.200110802522</v>
      </c>
      <c r="J12" s="31">
        <f t="shared" si="2"/>
        <v>0</v>
      </c>
      <c r="K12" s="8">
        <v>0</v>
      </c>
      <c r="L12" s="5">
        <v>0</v>
      </c>
      <c r="M12" s="31">
        <f t="shared" si="3"/>
        <v>0</v>
      </c>
      <c r="N12" s="8">
        <v>0</v>
      </c>
      <c r="O12" s="5">
        <v>0</v>
      </c>
      <c r="P12" s="31">
        <f t="shared" si="4"/>
        <v>0</v>
      </c>
      <c r="Q12" s="8">
        <f t="shared" si="5"/>
        <v>0</v>
      </c>
      <c r="R12" s="5">
        <f t="shared" si="6"/>
        <v>41641.517325585024</v>
      </c>
      <c r="S12" s="31">
        <f t="shared" si="7"/>
        <v>0</v>
      </c>
    </row>
    <row r="13" spans="1:19" ht="12.75" customHeight="1" x14ac:dyDescent="0.25">
      <c r="A13" s="90" t="s">
        <v>53</v>
      </c>
      <c r="B13" s="8">
        <v>1769.8772693090023</v>
      </c>
      <c r="C13" s="5">
        <v>33521.843856815314</v>
      </c>
      <c r="D13" s="31">
        <f t="shared" si="0"/>
        <v>5.2797730246248648E-2</v>
      </c>
      <c r="E13" s="8">
        <v>17.877548174838427</v>
      </c>
      <c r="F13" s="5">
        <v>338.60448340217528</v>
      </c>
      <c r="G13" s="31">
        <f t="shared" si="1"/>
        <v>5.2797730246248648E-2</v>
      </c>
      <c r="H13" s="8">
        <v>1629.4468909969833</v>
      </c>
      <c r="I13" s="5">
        <v>30862.063262894862</v>
      </c>
      <c r="J13" s="31">
        <f t="shared" si="2"/>
        <v>5.2797730246248648E-2</v>
      </c>
      <c r="K13" s="8">
        <v>0</v>
      </c>
      <c r="L13" s="5">
        <v>0</v>
      </c>
      <c r="M13" s="31">
        <f t="shared" si="3"/>
        <v>0</v>
      </c>
      <c r="N13" s="8">
        <v>0</v>
      </c>
      <c r="O13" s="5">
        <v>0</v>
      </c>
      <c r="P13" s="31">
        <f t="shared" si="4"/>
        <v>0</v>
      </c>
      <c r="Q13" s="8">
        <f t="shared" si="5"/>
        <v>3417.201708480824</v>
      </c>
      <c r="R13" s="5">
        <f t="shared" si="6"/>
        <v>64722.511603112347</v>
      </c>
      <c r="S13" s="31">
        <f t="shared" si="7"/>
        <v>5.2797730246248648E-2</v>
      </c>
    </row>
    <row r="14" spans="1:19" ht="12.75" customHeight="1" x14ac:dyDescent="0.25">
      <c r="A14" s="90" t="s">
        <v>54</v>
      </c>
      <c r="B14" s="8">
        <v>3331.3221190554036</v>
      </c>
      <c r="C14" s="5">
        <v>33521.843856815314</v>
      </c>
      <c r="D14" s="31">
        <f t="shared" si="0"/>
        <v>9.9377651578020629E-2</v>
      </c>
      <c r="E14" s="8">
        <v>33.649718374297045</v>
      </c>
      <c r="F14" s="5">
        <v>338.60448340217528</v>
      </c>
      <c r="G14" s="31">
        <f t="shared" si="1"/>
        <v>9.9377651578020629E-2</v>
      </c>
      <c r="H14" s="8">
        <v>3066.9993699187958</v>
      </c>
      <c r="I14" s="5">
        <v>30862.063262894862</v>
      </c>
      <c r="J14" s="31">
        <f t="shared" si="2"/>
        <v>9.9377651578020615E-2</v>
      </c>
      <c r="K14" s="8">
        <v>0</v>
      </c>
      <c r="L14" s="5">
        <v>0</v>
      </c>
      <c r="M14" s="31">
        <f t="shared" si="3"/>
        <v>0</v>
      </c>
      <c r="N14" s="8">
        <v>0</v>
      </c>
      <c r="O14" s="5">
        <v>0</v>
      </c>
      <c r="P14" s="31">
        <f t="shared" si="4"/>
        <v>0</v>
      </c>
      <c r="Q14" s="8">
        <f t="shared" si="5"/>
        <v>6431.971207348497</v>
      </c>
      <c r="R14" s="5">
        <f t="shared" si="6"/>
        <v>64722.511603112347</v>
      </c>
      <c r="S14" s="31">
        <f t="shared" si="7"/>
        <v>9.9377651578020643E-2</v>
      </c>
    </row>
    <row r="15" spans="1:19" ht="12.75" customHeight="1" x14ac:dyDescent="0.25">
      <c r="A15" s="110" t="s">
        <v>57</v>
      </c>
      <c r="B15" s="8">
        <v>263.16240934254529</v>
      </c>
      <c r="C15" s="5">
        <v>838.92347054999982</v>
      </c>
      <c r="D15" s="31">
        <f t="shared" si="0"/>
        <v>0.3136906029938768</v>
      </c>
      <c r="E15" s="8">
        <v>2.6582061549752076</v>
      </c>
      <c r="F15" s="5">
        <v>8.4739744500000072</v>
      </c>
      <c r="G15" s="31">
        <f t="shared" si="1"/>
        <v>0.3136906029938768</v>
      </c>
      <c r="H15" s="8">
        <v>242.28186731721902</v>
      </c>
      <c r="I15" s="5">
        <v>772.35934071620375</v>
      </c>
      <c r="J15" s="31">
        <f t="shared" si="2"/>
        <v>0.31369060299387669</v>
      </c>
      <c r="K15" s="8">
        <v>0</v>
      </c>
      <c r="L15" s="5">
        <v>0</v>
      </c>
      <c r="M15" s="31">
        <f t="shared" si="3"/>
        <v>0</v>
      </c>
      <c r="N15" s="8">
        <v>0</v>
      </c>
      <c r="O15" s="5">
        <v>0</v>
      </c>
      <c r="P15" s="31">
        <f t="shared" si="4"/>
        <v>0</v>
      </c>
      <c r="Q15" s="8">
        <f t="shared" si="5"/>
        <v>508.10248281473957</v>
      </c>
      <c r="R15" s="5">
        <f t="shared" si="6"/>
        <v>1619.7567857162035</v>
      </c>
      <c r="S15" s="31">
        <f t="shared" si="7"/>
        <v>0.3136906029938768</v>
      </c>
    </row>
    <row r="16" spans="1:19" ht="12.75" customHeight="1" x14ac:dyDescent="0.25">
      <c r="A16" s="110" t="s">
        <v>58</v>
      </c>
      <c r="B16" s="8">
        <v>483.93274570996482</v>
      </c>
      <c r="C16" s="5">
        <v>838.92347054999982</v>
      </c>
      <c r="D16" s="31">
        <f t="shared" si="0"/>
        <v>0.57684969213305903</v>
      </c>
      <c r="E16" s="8">
        <v>4.8882095526259111</v>
      </c>
      <c r="F16" s="5">
        <v>8.4739744500000072</v>
      </c>
      <c r="G16" s="31">
        <f t="shared" si="1"/>
        <v>0.57684969213305892</v>
      </c>
      <c r="H16" s="8">
        <v>445.53524790823457</v>
      </c>
      <c r="I16" s="5">
        <v>772.35934071620375</v>
      </c>
      <c r="J16" s="31">
        <f t="shared" si="2"/>
        <v>0.57684969213305903</v>
      </c>
      <c r="K16" s="8">
        <v>0</v>
      </c>
      <c r="L16" s="5">
        <v>0</v>
      </c>
      <c r="M16" s="31">
        <f t="shared" si="3"/>
        <v>0</v>
      </c>
      <c r="N16" s="8">
        <v>0</v>
      </c>
      <c r="O16" s="5">
        <v>0</v>
      </c>
      <c r="P16" s="31">
        <f t="shared" si="4"/>
        <v>0</v>
      </c>
      <c r="Q16" s="8">
        <f t="shared" si="5"/>
        <v>934.35620317082532</v>
      </c>
      <c r="R16" s="5">
        <f t="shared" si="6"/>
        <v>1619.7567857162035</v>
      </c>
      <c r="S16" s="31">
        <f t="shared" si="7"/>
        <v>0.57684969213305903</v>
      </c>
    </row>
    <row r="17" spans="1:19" ht="12.75" customHeight="1" x14ac:dyDescent="0.25">
      <c r="A17" s="90" t="s">
        <v>55</v>
      </c>
      <c r="B17" s="8">
        <f>SUM(B9:B16)</f>
        <v>9690.7518578651088</v>
      </c>
      <c r="C17" s="5">
        <f>C11</f>
        <v>55928.231369999994</v>
      </c>
      <c r="D17" s="31">
        <f t="shared" si="0"/>
        <v>0.17327120168980073</v>
      </c>
      <c r="E17" s="8">
        <f>SUM(E9:E16)</f>
        <v>97.80389977184808</v>
      </c>
      <c r="F17" s="5">
        <f>F11</f>
        <v>564.9316300000005</v>
      </c>
      <c r="G17" s="31">
        <f t="shared" si="1"/>
        <v>0.17312519706472798</v>
      </c>
      <c r="H17" s="8">
        <f>SUM(H9:H16)</f>
        <v>8907.1436654590889</v>
      </c>
      <c r="I17" s="5">
        <f>I11</f>
        <v>51490.622714413585</v>
      </c>
      <c r="J17" s="31">
        <f t="shared" si="2"/>
        <v>0.17298574373165901</v>
      </c>
      <c r="K17" s="8">
        <f>SUM(K9:K16)</f>
        <v>0</v>
      </c>
      <c r="L17" s="5">
        <f>L11</f>
        <v>0</v>
      </c>
      <c r="M17" s="31">
        <f t="shared" si="3"/>
        <v>0</v>
      </c>
      <c r="N17" s="8">
        <f>SUM(N9:N16)</f>
        <v>0</v>
      </c>
      <c r="O17" s="5">
        <f>O11</f>
        <v>0</v>
      </c>
      <c r="P17" s="31">
        <f t="shared" si="4"/>
        <v>0</v>
      </c>
      <c r="Q17" s="8">
        <f>SUM(Q9:Q16)</f>
        <v>18695.699423096048</v>
      </c>
      <c r="R17" s="5">
        <f>R11</f>
        <v>107983.78571441358</v>
      </c>
      <c r="S17" s="31">
        <f t="shared" si="7"/>
        <v>0.17313432104094645</v>
      </c>
    </row>
    <row r="18" spans="1:19" ht="12.75" customHeight="1" x14ac:dyDescent="0.25">
      <c r="A18" s="90"/>
      <c r="B18" s="8"/>
      <c r="D18" s="30"/>
      <c r="E18" s="8"/>
      <c r="G18" s="30"/>
      <c r="H18" s="8"/>
      <c r="J18" s="30"/>
      <c r="K18" s="8"/>
      <c r="M18" s="30"/>
      <c r="N18" s="8"/>
      <c r="P18" s="30"/>
      <c r="Q18" s="29"/>
      <c r="S18" s="30"/>
    </row>
    <row r="19" spans="1:19" ht="12.75" customHeight="1" x14ac:dyDescent="0.3">
      <c r="A19" s="109" t="s">
        <v>50</v>
      </c>
      <c r="B19" s="8"/>
      <c r="D19" s="30"/>
      <c r="E19" s="8"/>
      <c r="G19" s="30"/>
      <c r="H19" s="8"/>
      <c r="J19" s="30"/>
      <c r="K19" s="8"/>
      <c r="M19" s="30"/>
      <c r="N19" s="8"/>
      <c r="P19" s="30"/>
      <c r="Q19" s="29"/>
      <c r="S19" s="30"/>
    </row>
    <row r="20" spans="1:19" ht="12.75" customHeight="1" x14ac:dyDescent="0.25">
      <c r="A20" s="90" t="s">
        <v>2</v>
      </c>
      <c r="B20" s="8">
        <v>13194.708437196772</v>
      </c>
      <c r="C20" s="5">
        <v>176247.91708683473</v>
      </c>
      <c r="D20" s="31">
        <f t="shared" ref="D20:D28" si="8">IF(C20&lt;&gt;0,B20/C20,0)</f>
        <v>7.4864478714355157E-2</v>
      </c>
      <c r="E20" s="8">
        <v>9.8734119928210458</v>
      </c>
      <c r="F20" s="5">
        <v>111.72127199999989</v>
      </c>
      <c r="G20" s="31">
        <f t="shared" ref="G20:G28" si="9">IF(F20&lt;&gt;0,E20/F20,0)</f>
        <v>8.8375399027152649E-2</v>
      </c>
      <c r="H20" s="8">
        <v>7402.0615374172385</v>
      </c>
      <c r="I20" s="5">
        <v>97178.412956518208</v>
      </c>
      <c r="J20" s="31">
        <f t="shared" ref="J20:J28" si="10">IF(I20&lt;&gt;0,H20/I20,0)</f>
        <v>7.6169812947338808E-2</v>
      </c>
      <c r="K20" s="8">
        <v>0</v>
      </c>
      <c r="L20" s="5">
        <v>0</v>
      </c>
      <c r="M20" s="31">
        <f t="shared" ref="M20:M28" si="11">IF(L20&lt;&gt;0,K20/L20,0)</f>
        <v>0</v>
      </c>
      <c r="N20" s="8">
        <v>185.832084540127</v>
      </c>
      <c r="O20" s="5">
        <v>2239.1743753448009</v>
      </c>
      <c r="P20" s="31">
        <f t="shared" ref="P20:P28" si="12">IF(O20&lt;&gt;0,N20/O20,0)</f>
        <v>8.2991341177487132E-2</v>
      </c>
      <c r="Q20" s="8">
        <f t="shared" ref="Q20:Q27" si="13">SUM(B20,E20,H20,K20,N20)</f>
        <v>20792.475471146961</v>
      </c>
      <c r="R20" s="5">
        <f t="shared" ref="R20:R27" si="14">SUM(C20,F20,I20,L20,O20)</f>
        <v>275777.22569069773</v>
      </c>
      <c r="S20" s="31">
        <f t="shared" ref="S20:S28" si="15">IF(R20&lt;&gt;0,Q20/R20,0)</f>
        <v>7.5395912113740277E-2</v>
      </c>
    </row>
    <row r="21" spans="1:19" ht="12.75" customHeight="1" x14ac:dyDescent="0.25">
      <c r="A21" s="110" t="s">
        <v>56</v>
      </c>
      <c r="B21" s="8">
        <v>1351.3675026124231</v>
      </c>
      <c r="C21" s="5">
        <v>176247.91708683473</v>
      </c>
      <c r="D21" s="31">
        <f t="shared" si="8"/>
        <v>7.667423961365878E-3</v>
      </c>
      <c r="E21" s="8">
        <v>0.85661435792707374</v>
      </c>
      <c r="F21" s="5">
        <v>111.72127199999989</v>
      </c>
      <c r="G21" s="31">
        <f t="shared" si="9"/>
        <v>7.6674239613658771E-3</v>
      </c>
      <c r="H21" s="8">
        <v>745.1080920303159</v>
      </c>
      <c r="I21" s="5">
        <v>97178.412956518208</v>
      </c>
      <c r="J21" s="31">
        <f t="shared" si="10"/>
        <v>7.6674239613658771E-3</v>
      </c>
      <c r="K21" s="8">
        <v>0</v>
      </c>
      <c r="L21" s="5">
        <v>0</v>
      </c>
      <c r="M21" s="31">
        <f t="shared" si="11"/>
        <v>0</v>
      </c>
      <c r="N21" s="8">
        <v>17.168699259195197</v>
      </c>
      <c r="O21" s="5">
        <v>2239.1743753448009</v>
      </c>
      <c r="P21" s="31">
        <f t="shared" si="12"/>
        <v>7.6674239613658771E-3</v>
      </c>
      <c r="Q21" s="8">
        <f t="shared" si="13"/>
        <v>2114.5009082598613</v>
      </c>
      <c r="R21" s="5">
        <f t="shared" si="14"/>
        <v>275777.22569069773</v>
      </c>
      <c r="S21" s="31">
        <f t="shared" si="15"/>
        <v>7.667423961365878E-3</v>
      </c>
    </row>
    <row r="22" spans="1:19" ht="12.75" customHeight="1" x14ac:dyDescent="0.25">
      <c r="A22" s="90" t="s">
        <v>0</v>
      </c>
      <c r="B22" s="8">
        <v>6198.780163287408</v>
      </c>
      <c r="C22" s="5">
        <v>180675.83629696385</v>
      </c>
      <c r="D22" s="31">
        <f t="shared" si="8"/>
        <v>3.430884998422766E-2</v>
      </c>
      <c r="E22" s="8">
        <v>3.742506933674973</v>
      </c>
      <c r="F22" s="5">
        <v>111.72127199999989</v>
      </c>
      <c r="G22" s="31">
        <f t="shared" si="9"/>
        <v>3.3498606547148667E-2</v>
      </c>
      <c r="H22" s="8">
        <v>4315.7489472878015</v>
      </c>
      <c r="I22" s="5">
        <v>113110.11202756222</v>
      </c>
      <c r="J22" s="31">
        <f t="shared" si="10"/>
        <v>3.815528841697334E-2</v>
      </c>
      <c r="K22" s="8">
        <v>0</v>
      </c>
      <c r="L22" s="5">
        <v>0</v>
      </c>
      <c r="M22" s="31">
        <f t="shared" si="11"/>
        <v>0</v>
      </c>
      <c r="N22" s="8">
        <v>77.75500055753885</v>
      </c>
      <c r="O22" s="5">
        <v>2280.4273147156146</v>
      </c>
      <c r="P22" s="31">
        <f t="shared" si="12"/>
        <v>3.4096680063330782E-2</v>
      </c>
      <c r="Q22" s="8">
        <f t="shared" si="13"/>
        <v>10596.026618066424</v>
      </c>
      <c r="R22" s="5">
        <f t="shared" si="14"/>
        <v>296178.09691124171</v>
      </c>
      <c r="S22" s="31">
        <f t="shared" si="15"/>
        <v>3.577586164733116E-2</v>
      </c>
    </row>
    <row r="23" spans="1:19" ht="12.75" customHeight="1" x14ac:dyDescent="0.25">
      <c r="A23" s="90" t="s">
        <v>1</v>
      </c>
      <c r="B23" s="8">
        <v>0</v>
      </c>
      <c r="C23" s="5">
        <v>71147.255549859736</v>
      </c>
      <c r="D23" s="31">
        <f t="shared" si="8"/>
        <v>0</v>
      </c>
      <c r="E23" s="8">
        <v>0</v>
      </c>
      <c r="F23" s="5">
        <v>44.018181167999956</v>
      </c>
      <c r="G23" s="31">
        <f t="shared" si="9"/>
        <v>0</v>
      </c>
      <c r="H23" s="8">
        <v>0</v>
      </c>
      <c r="I23" s="5">
        <v>44424.975559414961</v>
      </c>
      <c r="J23" s="31">
        <f t="shared" si="10"/>
        <v>0</v>
      </c>
      <c r="K23" s="8">
        <v>0</v>
      </c>
      <c r="L23" s="5">
        <v>0</v>
      </c>
      <c r="M23" s="31">
        <f t="shared" si="11"/>
        <v>0</v>
      </c>
      <c r="N23" s="8">
        <v>0</v>
      </c>
      <c r="O23" s="5">
        <v>898.12479332965518</v>
      </c>
      <c r="P23" s="31">
        <f t="shared" si="12"/>
        <v>0</v>
      </c>
      <c r="Q23" s="8">
        <f t="shared" si="13"/>
        <v>0</v>
      </c>
      <c r="R23" s="5">
        <f t="shared" si="14"/>
        <v>116514.37408377235</v>
      </c>
      <c r="S23" s="31">
        <f t="shared" si="15"/>
        <v>0</v>
      </c>
    </row>
    <row r="24" spans="1:19" ht="12.75" customHeight="1" x14ac:dyDescent="0.25">
      <c r="A24" s="90" t="s">
        <v>53</v>
      </c>
      <c r="B24" s="8">
        <v>5639.7713495377284</v>
      </c>
      <c r="C24" s="5">
        <v>106818.44320264967</v>
      </c>
      <c r="D24" s="31">
        <f t="shared" si="8"/>
        <v>5.2797730246248641E-2</v>
      </c>
      <c r="E24" s="8">
        <v>3.4860900828578454</v>
      </c>
      <c r="F24" s="5">
        <v>66.027271751999933</v>
      </c>
      <c r="G24" s="31">
        <f t="shared" si="9"/>
        <v>5.2797730246248641E-2</v>
      </c>
      <c r="H24" s="8">
        <v>3536.8399494277014</v>
      </c>
      <c r="I24" s="5">
        <v>66988.484787733832</v>
      </c>
      <c r="J24" s="31">
        <f t="shared" si="10"/>
        <v>5.2797730246248641E-2</v>
      </c>
      <c r="K24" s="8">
        <v>0</v>
      </c>
      <c r="L24" s="5">
        <v>0</v>
      </c>
      <c r="M24" s="31">
        <f t="shared" si="11"/>
        <v>0</v>
      </c>
      <c r="N24" s="8">
        <v>71.176414849717247</v>
      </c>
      <c r="O24" s="5">
        <v>1348.0961116652252</v>
      </c>
      <c r="P24" s="31">
        <f t="shared" si="12"/>
        <v>5.2797730246248641E-2</v>
      </c>
      <c r="Q24" s="8">
        <f t="shared" si="13"/>
        <v>9251.2738038980042</v>
      </c>
      <c r="R24" s="5">
        <f t="shared" si="14"/>
        <v>175221.0513738007</v>
      </c>
      <c r="S24" s="31">
        <f t="shared" si="15"/>
        <v>5.2797730246248641E-2</v>
      </c>
    </row>
    <row r="25" spans="1:19" ht="12.75" customHeight="1" x14ac:dyDescent="0.25">
      <c r="A25" s="90" t="s">
        <v>54</v>
      </c>
      <c r="B25" s="8">
        <v>10615.366030699504</v>
      </c>
      <c r="C25" s="5">
        <v>106818.44320264967</v>
      </c>
      <c r="D25" s="31">
        <f t="shared" si="8"/>
        <v>9.9377651578020629E-2</v>
      </c>
      <c r="E25" s="8">
        <v>6.5616352068175319</v>
      </c>
      <c r="F25" s="5">
        <v>66.027271751999933</v>
      </c>
      <c r="G25" s="31">
        <f t="shared" si="9"/>
        <v>9.9377651578020615E-2</v>
      </c>
      <c r="H25" s="8">
        <v>6657.1583009749465</v>
      </c>
      <c r="I25" s="5">
        <v>66988.484787733832</v>
      </c>
      <c r="J25" s="31">
        <f t="shared" si="10"/>
        <v>9.9377651578020601E-2</v>
      </c>
      <c r="K25" s="8">
        <v>0</v>
      </c>
      <c r="L25" s="5">
        <v>0</v>
      </c>
      <c r="M25" s="31">
        <f t="shared" si="11"/>
        <v>0</v>
      </c>
      <c r="N25" s="8">
        <v>133.97062567875111</v>
      </c>
      <c r="O25" s="5">
        <v>1348.0961116652252</v>
      </c>
      <c r="P25" s="31">
        <f t="shared" si="12"/>
        <v>9.9377651578020601E-2</v>
      </c>
      <c r="Q25" s="8">
        <f t="shared" si="13"/>
        <v>17413.05659256002</v>
      </c>
      <c r="R25" s="5">
        <f t="shared" si="14"/>
        <v>175221.0513738007</v>
      </c>
      <c r="S25" s="31">
        <f t="shared" si="15"/>
        <v>9.9377651578020643E-2</v>
      </c>
    </row>
    <row r="26" spans="1:19" ht="12.75" customHeight="1" x14ac:dyDescent="0.25">
      <c r="A26" s="110" t="s">
        <v>57</v>
      </c>
      <c r="B26" s="8">
        <v>68.473676437863659</v>
      </c>
      <c r="C26" s="5">
        <v>2710.1375444544578</v>
      </c>
      <c r="D26" s="31">
        <f t="shared" si="8"/>
        <v>2.5265756927347092E-2</v>
      </c>
      <c r="E26" s="8">
        <v>4.2340837529490374E-2</v>
      </c>
      <c r="F26" s="5">
        <v>1.6758190799999981</v>
      </c>
      <c r="G26" s="31">
        <f t="shared" si="9"/>
        <v>2.5265756927347088E-2</v>
      </c>
      <c r="H26" s="8">
        <v>42.867188947700789</v>
      </c>
      <c r="I26" s="5">
        <v>1696.6516804134335</v>
      </c>
      <c r="J26" s="31">
        <f t="shared" si="10"/>
        <v>2.5265756927347092E-2</v>
      </c>
      <c r="K26" s="8">
        <v>0</v>
      </c>
      <c r="L26" s="5">
        <v>0</v>
      </c>
      <c r="M26" s="31">
        <f t="shared" si="11"/>
        <v>0</v>
      </c>
      <c r="N26" s="8">
        <v>0.86425083336131336</v>
      </c>
      <c r="O26" s="5">
        <v>34.206409720734214</v>
      </c>
      <c r="P26" s="31">
        <f t="shared" si="12"/>
        <v>2.5265756927347092E-2</v>
      </c>
      <c r="Q26" s="8">
        <f t="shared" si="13"/>
        <v>112.24745705645525</v>
      </c>
      <c r="R26" s="5">
        <f t="shared" si="14"/>
        <v>4442.6714536686259</v>
      </c>
      <c r="S26" s="31">
        <f t="shared" si="15"/>
        <v>2.5265756927347088E-2</v>
      </c>
    </row>
    <row r="27" spans="1:19" ht="12.75" customHeight="1" x14ac:dyDescent="0.25">
      <c r="A27" s="110" t="s">
        <v>58</v>
      </c>
      <c r="B27" s="8">
        <v>1254.8548558190816</v>
      </c>
      <c r="C27" s="5">
        <v>2710.1375444544578</v>
      </c>
      <c r="D27" s="31">
        <f t="shared" si="8"/>
        <v>0.46302257181994061</v>
      </c>
      <c r="E27" s="8">
        <v>0.77594206032652568</v>
      </c>
      <c r="F27" s="5">
        <v>1.6758190799999981</v>
      </c>
      <c r="G27" s="31">
        <f t="shared" si="9"/>
        <v>0.46302257181994044</v>
      </c>
      <c r="H27" s="8">
        <v>785.58802454765168</v>
      </c>
      <c r="I27" s="5">
        <v>1696.6516804134335</v>
      </c>
      <c r="J27" s="31">
        <f t="shared" si="10"/>
        <v>0.46302257181994044</v>
      </c>
      <c r="K27" s="8">
        <v>0</v>
      </c>
      <c r="L27" s="5">
        <v>0</v>
      </c>
      <c r="M27" s="31">
        <f t="shared" si="11"/>
        <v>0</v>
      </c>
      <c r="N27" s="8">
        <v>15.83833980162097</v>
      </c>
      <c r="O27" s="5">
        <v>34.206409720734214</v>
      </c>
      <c r="P27" s="31">
        <f t="shared" si="12"/>
        <v>0.46302257181994055</v>
      </c>
      <c r="Q27" s="8">
        <f t="shared" si="13"/>
        <v>2057.0571622286807</v>
      </c>
      <c r="R27" s="5">
        <f t="shared" si="14"/>
        <v>4442.6714536686259</v>
      </c>
      <c r="S27" s="31">
        <f t="shared" si="15"/>
        <v>0.4630225718199405</v>
      </c>
    </row>
    <row r="28" spans="1:19" ht="12.75" customHeight="1" x14ac:dyDescent="0.25">
      <c r="A28" s="90" t="s">
        <v>55</v>
      </c>
      <c r="B28" s="8">
        <f>SUM(B20:B27)</f>
        <v>38323.322015590777</v>
      </c>
      <c r="C28" s="5">
        <f>C22</f>
        <v>180675.83629696385</v>
      </c>
      <c r="D28" s="31">
        <f t="shared" si="8"/>
        <v>0.21211094300735098</v>
      </c>
      <c r="E28" s="8">
        <f>SUM(E20:E27)</f>
        <v>25.338541471954482</v>
      </c>
      <c r="F28" s="5">
        <f>F22</f>
        <v>111.72127199999989</v>
      </c>
      <c r="G28" s="31">
        <f t="shared" si="9"/>
        <v>0.22680140512501959</v>
      </c>
      <c r="H28" s="8">
        <f>SUM(H20:H27)</f>
        <v>23485.372040633356</v>
      </c>
      <c r="I28" s="5">
        <f>I22</f>
        <v>113110.11202756222</v>
      </c>
      <c r="J28" s="31">
        <f t="shared" si="10"/>
        <v>0.20763282450741924</v>
      </c>
      <c r="K28" s="8">
        <f>SUM(K20:K27)</f>
        <v>0</v>
      </c>
      <c r="L28" s="5">
        <f>L22</f>
        <v>0</v>
      </c>
      <c r="M28" s="31">
        <f t="shared" si="11"/>
        <v>0</v>
      </c>
      <c r="N28" s="8">
        <f>SUM(N20:N27)</f>
        <v>502.60541552031168</v>
      </c>
      <c r="O28" s="5">
        <f>O22</f>
        <v>2280.4273147156146</v>
      </c>
      <c r="P28" s="31">
        <f t="shared" si="12"/>
        <v>0.22039966469310168</v>
      </c>
      <c r="Q28" s="8">
        <f>SUM(Q20:Q27)</f>
        <v>62336.638013216405</v>
      </c>
      <c r="R28" s="5">
        <f>R22</f>
        <v>296178.09691124171</v>
      </c>
      <c r="S28" s="31">
        <f t="shared" si="15"/>
        <v>0.21047011464827317</v>
      </c>
    </row>
    <row r="29" spans="1:19" ht="12.75" customHeight="1" x14ac:dyDescent="0.25">
      <c r="A29" s="111"/>
      <c r="B29" s="32"/>
      <c r="C29" s="33"/>
      <c r="D29" s="39"/>
      <c r="E29" s="32"/>
      <c r="F29" s="33"/>
      <c r="G29" s="39"/>
      <c r="H29" s="32"/>
      <c r="I29" s="33"/>
      <c r="J29" s="39"/>
      <c r="K29" s="32"/>
      <c r="L29" s="33"/>
      <c r="M29" s="126"/>
      <c r="N29" s="32"/>
      <c r="O29" s="33"/>
      <c r="P29" s="39"/>
      <c r="Q29" s="127"/>
      <c r="R29" s="12"/>
      <c r="S29" s="39"/>
    </row>
    <row r="30" spans="1:19" ht="12.75" customHeight="1" x14ac:dyDescent="0.3">
      <c r="A30" s="64" t="s">
        <v>51</v>
      </c>
      <c r="B30" s="9">
        <f>SUM(B17,B28)</f>
        <v>48014.073873455884</v>
      </c>
      <c r="C30" s="5">
        <f>SUM(C17,C28)</f>
        <v>236604.06766696385</v>
      </c>
      <c r="D30" s="10">
        <f>IF(C30&lt;&gt;0,B30/C30,0)</f>
        <v>0.20293004404742071</v>
      </c>
      <c r="E30" s="9">
        <f>SUM(E17,E28)</f>
        <v>123.14244124380257</v>
      </c>
      <c r="F30" s="5">
        <f>SUM(F17,F28)</f>
        <v>676.65290200000038</v>
      </c>
      <c r="G30" s="10">
        <f>IF(F30&lt;&gt;0,E30/F30,0)</f>
        <v>0.18198760528452221</v>
      </c>
      <c r="H30" s="9">
        <f>SUM(H17,H28)</f>
        <v>32392.515706092447</v>
      </c>
      <c r="I30" s="5">
        <f>SUM(I17,I28)</f>
        <v>164600.73474197582</v>
      </c>
      <c r="J30" s="10">
        <f>IF(I30&lt;&gt;0,H30/I30,0)</f>
        <v>0.19679447820734325</v>
      </c>
      <c r="K30" s="9">
        <f>SUM(K17,K28)</f>
        <v>0</v>
      </c>
      <c r="L30" s="5">
        <f>SUM(L17,L28)</f>
        <v>0</v>
      </c>
      <c r="M30" s="10">
        <f>IF(L30&lt;&gt;0,K30/L30,0)</f>
        <v>0</v>
      </c>
      <c r="N30" s="9">
        <f>SUM(N17,N28)</f>
        <v>502.60541552031168</v>
      </c>
      <c r="O30" s="5">
        <f>SUM(O17,O28)</f>
        <v>2280.4273147156146</v>
      </c>
      <c r="P30" s="10">
        <f>IF(O30&lt;&gt;0,N30/O30,0)</f>
        <v>0.22039966469310168</v>
      </c>
      <c r="Q30" s="9">
        <f>SUM(Q17,Q28)</f>
        <v>81032.33743631246</v>
      </c>
      <c r="R30" s="5">
        <f>SUM(R17,R28)</f>
        <v>404161.88262565527</v>
      </c>
      <c r="S30" s="10">
        <f>IF(R30&lt;&gt;0,Q30/R30,0)</f>
        <v>0.20049475450253337</v>
      </c>
    </row>
    <row r="31" spans="1:19" ht="12.75" customHeight="1" x14ac:dyDescent="0.25">
      <c r="A31" s="63"/>
      <c r="B31" s="5"/>
      <c r="C31" s="48"/>
      <c r="D31" s="49"/>
      <c r="E31" s="48"/>
      <c r="F31" s="50"/>
      <c r="H31" s="51"/>
      <c r="J31" s="49"/>
    </row>
    <row r="32" spans="1:19" ht="12.75" customHeight="1" x14ac:dyDescent="0.25">
      <c r="C32" s="6" t="s">
        <v>47</v>
      </c>
      <c r="D32" s="55">
        <f>'Table 5.9'!D54-'Table 5.5'!D30</f>
        <v>0.32106175802658038</v>
      </c>
      <c r="E32" s="48"/>
      <c r="F32" s="50"/>
      <c r="G32" s="55">
        <f>'Table 5.9'!G54-'Table 5.5'!G30</f>
        <v>0.97706472437175296</v>
      </c>
      <c r="H32" s="51"/>
      <c r="J32" s="55">
        <f>'Table 5.9'!J54-'Table 5.5'!J30</f>
        <v>2.8788340257686222</v>
      </c>
      <c r="M32" s="55">
        <f>'Table 5.9'!M54-'Table 5.5'!M30</f>
        <v>0</v>
      </c>
      <c r="P32" s="55">
        <f>'Table 5.9'!P54-'Table 5.5'!P30</f>
        <v>0.29913861801786368</v>
      </c>
      <c r="S32" s="55">
        <f>'Table 5.9'!S54-'Table 5.5'!S30</f>
        <v>0.33060018929993895</v>
      </c>
    </row>
    <row r="33" spans="1:19" ht="12.75" customHeight="1" x14ac:dyDescent="0.25">
      <c r="C33" s="6" t="s">
        <v>48</v>
      </c>
      <c r="D33" s="56">
        <f>IF('Table 5.9'!D54&lt;&gt;0,'Table 5.5'!D32/'Table 5.9'!D54,0)</f>
        <v>0.61272286466275327</v>
      </c>
      <c r="F33" s="9"/>
      <c r="G33" s="56">
        <f>IF('Table 5.9'!G54&lt;&gt;0,'Table 5.5'!G32/'Table 5.9'!G54,0)</f>
        <v>0.84298585954398464</v>
      </c>
      <c r="H33" s="51"/>
      <c r="J33" s="56">
        <f>IF('Table 5.9'!J54&lt;&gt;0,'Table 5.5'!J32/'Table 5.9'!J54,0)</f>
        <v>0.93601487372322745</v>
      </c>
      <c r="M33" s="56">
        <f>IF('Table 5.9'!M54&lt;&gt;0,'Table 5.5'!M32/'Table 5.9'!M54,0)</f>
        <v>0</v>
      </c>
      <c r="P33" s="56">
        <f>IF('Table 5.9'!P54&lt;&gt;0,'Table 5.5'!P32/'Table 5.9'!P54,0)</f>
        <v>0.57577781651998761</v>
      </c>
      <c r="S33" s="56">
        <f>IF('Table 5.9'!S54&lt;&gt;0,'Table 5.5'!S32/'Table 5.9'!S54,0)</f>
        <v>0.62248792453745805</v>
      </c>
    </row>
    <row r="34" spans="1:19" hidden="1" x14ac:dyDescent="0.25"/>
    <row r="35" spans="1:19" hidden="1" x14ac:dyDescent="0.25">
      <c r="A35" s="66" t="s">
        <v>26</v>
      </c>
      <c r="B35" s="7">
        <v>0</v>
      </c>
      <c r="C35" s="7">
        <v>0</v>
      </c>
      <c r="D35" s="61"/>
      <c r="E35" s="7">
        <v>0</v>
      </c>
      <c r="F35" s="7">
        <v>0</v>
      </c>
      <c r="G35" s="61"/>
      <c r="H35" s="7">
        <v>0</v>
      </c>
      <c r="I35" s="7">
        <v>0</v>
      </c>
      <c r="J35" s="62"/>
      <c r="K35" s="7">
        <v>0</v>
      </c>
      <c r="L35" s="7">
        <v>0</v>
      </c>
      <c r="N35" s="7">
        <v>0</v>
      </c>
      <c r="O35" s="7">
        <v>0</v>
      </c>
      <c r="Q35" s="7">
        <v>0</v>
      </c>
      <c r="R35" s="7">
        <v>0</v>
      </c>
    </row>
    <row r="36" spans="1:19" ht="13" hidden="1" x14ac:dyDescent="0.3">
      <c r="A36" s="53"/>
      <c r="B36" s="54"/>
      <c r="Q36" s="7">
        <v>0</v>
      </c>
      <c r="R36" s="7">
        <v>0</v>
      </c>
    </row>
    <row r="37" spans="1:19" ht="13" hidden="1" x14ac:dyDescent="0.3">
      <c r="A37" s="53"/>
      <c r="B37" s="54"/>
      <c r="Q37" s="7">
        <v>0</v>
      </c>
      <c r="R37" s="7">
        <v>0</v>
      </c>
    </row>
    <row r="38" spans="1:19" ht="13" hidden="1" x14ac:dyDescent="0.3">
      <c r="A38" s="53"/>
      <c r="F38" s="57"/>
      <c r="J38" s="58"/>
      <c r="Q38" s="7">
        <v>0</v>
      </c>
      <c r="R38" s="7">
        <v>0</v>
      </c>
    </row>
    <row r="39" spans="1:19" hidden="1" x14ac:dyDescent="0.25">
      <c r="A39" s="2"/>
      <c r="B39" s="41"/>
      <c r="D39" s="41"/>
      <c r="F39" s="59"/>
      <c r="H39" s="5"/>
      <c r="J39" s="5"/>
      <c r="K39" s="41"/>
      <c r="Q39" s="7">
        <v>0</v>
      </c>
      <c r="R39" s="7">
        <v>0</v>
      </c>
    </row>
    <row r="40" spans="1:19" ht="13" hidden="1" x14ac:dyDescent="0.3">
      <c r="A40" s="53"/>
      <c r="B40" s="41"/>
      <c r="F40" s="60"/>
      <c r="H40" s="5"/>
      <c r="J40" s="5"/>
      <c r="K40" s="41"/>
      <c r="Q40" s="7">
        <v>0</v>
      </c>
      <c r="R40" s="7">
        <v>0</v>
      </c>
    </row>
    <row r="41" spans="1:19" ht="13" hidden="1" x14ac:dyDescent="0.3">
      <c r="A41" s="53"/>
      <c r="B41" s="41"/>
      <c r="F41" s="60"/>
      <c r="H41" s="5"/>
      <c r="J41" s="5"/>
      <c r="K41" s="41"/>
      <c r="Q41" s="7">
        <v>0</v>
      </c>
      <c r="R41" s="7">
        <v>0</v>
      </c>
    </row>
    <row r="42" spans="1:19" ht="13" hidden="1" x14ac:dyDescent="0.3">
      <c r="A42" s="53"/>
      <c r="B42" s="41"/>
      <c r="F42" s="60"/>
      <c r="H42" s="5"/>
      <c r="J42" s="5"/>
      <c r="K42" s="41"/>
      <c r="Q42" s="7">
        <v>0</v>
      </c>
      <c r="R42" s="7">
        <v>0</v>
      </c>
    </row>
    <row r="43" spans="1:19" hidden="1" x14ac:dyDescent="0.25">
      <c r="H43" s="41"/>
      <c r="Q43" s="7">
        <v>0</v>
      </c>
      <c r="R43" s="7">
        <v>0</v>
      </c>
    </row>
    <row r="44" spans="1:19" hidden="1" x14ac:dyDescent="0.25">
      <c r="A44" s="3"/>
      <c r="Q44" s="7">
        <v>0</v>
      </c>
      <c r="R44" s="7">
        <v>-1.0550138540565968E-10</v>
      </c>
    </row>
    <row r="45" spans="1:19" hidden="1" x14ac:dyDescent="0.25">
      <c r="A45" s="65"/>
      <c r="D45" s="65"/>
      <c r="Q45" s="7">
        <v>0</v>
      </c>
      <c r="R45" s="7">
        <v>-8.0035533756017685E-11</v>
      </c>
    </row>
    <row r="46" spans="1:19" hidden="1" x14ac:dyDescent="0.25">
      <c r="A46" s="65"/>
      <c r="D46" s="65"/>
      <c r="Q46" s="7">
        <v>0</v>
      </c>
      <c r="R46" s="7">
        <v>0</v>
      </c>
    </row>
    <row r="47" spans="1:19" hidden="1" x14ac:dyDescent="0.25">
      <c r="A47" s="3"/>
      <c r="D47" s="65"/>
      <c r="Q47" s="7">
        <v>1.5543122344752192E-13</v>
      </c>
      <c r="R47" s="7">
        <v>0</v>
      </c>
    </row>
    <row r="48" spans="1:19" hidden="1" x14ac:dyDescent="0.25">
      <c r="A48" s="65"/>
      <c r="Q48" s="41"/>
      <c r="R48" s="41"/>
    </row>
    <row r="49" spans="1:5" x14ac:dyDescent="0.25">
      <c r="A49" s="128"/>
      <c r="B49" s="12"/>
      <c r="C49" s="12"/>
      <c r="D49" s="12"/>
      <c r="E49" s="12"/>
    </row>
    <row r="50" spans="1:5" x14ac:dyDescent="0.25">
      <c r="A50" s="3" t="s">
        <v>27</v>
      </c>
      <c r="C50" s="21"/>
    </row>
    <row r="51" spans="1:5" x14ac:dyDescent="0.25">
      <c r="A51" s="65" t="s">
        <v>80</v>
      </c>
      <c r="C51" s="21"/>
    </row>
    <row r="52" spans="1:5" x14ac:dyDescent="0.25">
      <c r="A52" s="65" t="s">
        <v>97</v>
      </c>
      <c r="B52" s="41"/>
      <c r="D52" s="41"/>
    </row>
  </sheetData>
  <phoneticPr fontId="5" type="noConversion"/>
  <printOptions horizontalCentered="1"/>
  <pageMargins left="0.75" right="0.75" top="1" bottom="1" header="0.5" footer="0.5"/>
  <pageSetup scale="70" orientation="landscape" r:id="rId1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S40"/>
  <sheetViews>
    <sheetView zoomScale="70" workbookViewId="0"/>
  </sheetViews>
  <sheetFormatPr defaultRowHeight="12.5" x14ac:dyDescent="0.25"/>
  <cols>
    <col min="1" max="1" width="23.54296875" customWidth="1"/>
    <col min="2" max="3" width="8.36328125" customWidth="1"/>
    <col min="4" max="4" width="7.6328125" customWidth="1"/>
    <col min="5" max="6" width="8.36328125" customWidth="1"/>
    <col min="7" max="7" width="7.6328125" customWidth="1"/>
    <col min="8" max="9" width="8.36328125" customWidth="1"/>
    <col min="10" max="10" width="7.6328125" customWidth="1"/>
    <col min="11" max="12" width="8.36328125" customWidth="1"/>
    <col min="13" max="13" width="7.6328125" customWidth="1"/>
    <col min="14" max="15" width="8.36328125" customWidth="1"/>
    <col min="16" max="16" width="7.6328125" customWidth="1"/>
    <col min="17" max="18" width="8.36328125" customWidth="1"/>
    <col min="19" max="19" width="7.6328125" customWidth="1"/>
  </cols>
  <sheetData>
    <row r="1" spans="1:19" s="3" customFormat="1" ht="15.5" x14ac:dyDescent="0.35">
      <c r="A1" s="26" t="s">
        <v>84</v>
      </c>
      <c r="B1" s="27"/>
      <c r="C1" s="27"/>
      <c r="D1" s="27"/>
      <c r="E1" s="27"/>
      <c r="F1" s="27"/>
      <c r="G1" s="27"/>
      <c r="H1" s="27"/>
      <c r="I1" s="27"/>
      <c r="J1" s="27"/>
    </row>
    <row r="2" spans="1:19" s="3" customFormat="1" ht="15.5" x14ac:dyDescent="0.35">
      <c r="A2" s="26" t="s">
        <v>95</v>
      </c>
      <c r="B2" s="27"/>
      <c r="C2" s="27"/>
      <c r="D2" s="27"/>
      <c r="E2" s="27"/>
      <c r="F2" s="27"/>
      <c r="G2" s="27"/>
      <c r="H2" s="27"/>
      <c r="I2" s="27"/>
      <c r="J2" s="27"/>
    </row>
    <row r="3" spans="1:19" ht="12.75" customHeight="1" x14ac:dyDescent="0.25"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ht="12.75" customHeight="1" x14ac:dyDescent="0.3">
      <c r="B4" s="22" t="s">
        <v>9</v>
      </c>
      <c r="C4" s="19"/>
      <c r="D4" s="20"/>
      <c r="E4" s="22" t="s">
        <v>5</v>
      </c>
      <c r="F4" s="19"/>
      <c r="G4" s="20"/>
      <c r="H4" s="23" t="s">
        <v>21</v>
      </c>
      <c r="I4" s="19"/>
      <c r="J4" s="20"/>
      <c r="K4" s="22" t="s">
        <v>4</v>
      </c>
      <c r="L4" s="19"/>
      <c r="M4" s="20"/>
      <c r="N4" s="22" t="s">
        <v>6</v>
      </c>
      <c r="O4" s="19"/>
      <c r="P4" s="20"/>
      <c r="Q4" s="22" t="s">
        <v>20</v>
      </c>
      <c r="R4" s="19"/>
      <c r="S4" s="20"/>
    </row>
    <row r="5" spans="1:19" ht="12.75" customHeight="1" x14ac:dyDescent="0.25">
      <c r="B5" s="13" t="s">
        <v>16</v>
      </c>
      <c r="C5" s="14" t="s">
        <v>15</v>
      </c>
      <c r="D5" s="15" t="s">
        <v>17</v>
      </c>
      <c r="E5" s="13" t="s">
        <v>16</v>
      </c>
      <c r="F5" s="14" t="s">
        <v>15</v>
      </c>
      <c r="G5" s="15" t="s">
        <v>17</v>
      </c>
      <c r="H5" s="13" t="s">
        <v>16</v>
      </c>
      <c r="I5" s="14" t="s">
        <v>15</v>
      </c>
      <c r="J5" s="15" t="s">
        <v>17</v>
      </c>
      <c r="K5" s="13" t="s">
        <v>16</v>
      </c>
      <c r="L5" s="14" t="s">
        <v>15</v>
      </c>
      <c r="M5" s="15" t="s">
        <v>17</v>
      </c>
      <c r="N5" s="13" t="s">
        <v>16</v>
      </c>
      <c r="O5" s="14" t="s">
        <v>15</v>
      </c>
      <c r="P5" s="15" t="s">
        <v>17</v>
      </c>
      <c r="Q5" s="13" t="s">
        <v>16</v>
      </c>
      <c r="R5" s="14" t="s">
        <v>15</v>
      </c>
      <c r="S5" s="15" t="s">
        <v>17</v>
      </c>
    </row>
    <row r="6" spans="1:19" ht="12.75" customHeight="1" x14ac:dyDescent="0.25">
      <c r="A6" s="39"/>
      <c r="B6" s="16" t="s">
        <v>18</v>
      </c>
      <c r="C6" s="17" t="s">
        <v>19</v>
      </c>
      <c r="D6" s="18" t="s">
        <v>16</v>
      </c>
      <c r="E6" s="16" t="s">
        <v>18</v>
      </c>
      <c r="F6" s="17" t="s">
        <v>19</v>
      </c>
      <c r="G6" s="18" t="s">
        <v>16</v>
      </c>
      <c r="H6" s="16" t="s">
        <v>18</v>
      </c>
      <c r="I6" s="17" t="s">
        <v>19</v>
      </c>
      <c r="J6" s="18" t="s">
        <v>16</v>
      </c>
      <c r="K6" s="16" t="s">
        <v>18</v>
      </c>
      <c r="L6" s="17" t="s">
        <v>19</v>
      </c>
      <c r="M6" s="18" t="s">
        <v>16</v>
      </c>
      <c r="N6" s="16" t="s">
        <v>18</v>
      </c>
      <c r="O6" s="17" t="s">
        <v>19</v>
      </c>
      <c r="P6" s="18" t="s">
        <v>16</v>
      </c>
      <c r="Q6" s="16" t="s">
        <v>18</v>
      </c>
      <c r="R6" s="17" t="s">
        <v>19</v>
      </c>
      <c r="S6" s="18" t="s">
        <v>16</v>
      </c>
    </row>
    <row r="7" spans="1:19" ht="12.75" customHeight="1" x14ac:dyDescent="0.3">
      <c r="A7" s="88" t="s">
        <v>29</v>
      </c>
      <c r="B7" s="112"/>
      <c r="C7" s="113"/>
      <c r="D7" s="114"/>
      <c r="E7" s="117"/>
      <c r="F7" s="118"/>
      <c r="G7" s="119"/>
      <c r="H7" s="121"/>
      <c r="I7" s="122"/>
      <c r="J7" s="114"/>
      <c r="K7" s="71"/>
      <c r="L7" s="105"/>
      <c r="M7" s="124"/>
      <c r="N7" s="71"/>
      <c r="O7" s="122"/>
      <c r="P7" s="119"/>
      <c r="Q7" s="71"/>
      <c r="R7" s="122"/>
      <c r="S7" s="119"/>
    </row>
    <row r="8" spans="1:19" ht="12.75" customHeight="1" x14ac:dyDescent="0.3">
      <c r="A8" s="109" t="s">
        <v>49</v>
      </c>
      <c r="B8" s="8"/>
      <c r="C8" s="5"/>
      <c r="D8" s="30"/>
      <c r="E8" s="8"/>
      <c r="F8" s="5"/>
      <c r="G8" s="30"/>
      <c r="H8" s="8"/>
      <c r="I8" s="5"/>
      <c r="J8" s="30"/>
      <c r="K8" s="8"/>
      <c r="L8" s="5"/>
      <c r="M8" s="30"/>
      <c r="N8" s="8"/>
      <c r="O8" s="5"/>
      <c r="P8" s="30"/>
      <c r="Q8" s="29"/>
      <c r="S8" s="30"/>
    </row>
    <row r="9" spans="1:19" ht="12.75" customHeight="1" x14ac:dyDescent="0.25">
      <c r="A9" s="90" t="s">
        <v>2</v>
      </c>
      <c r="B9" s="8">
        <v>15.110342784667909</v>
      </c>
      <c r="C9" s="5">
        <v>221.44</v>
      </c>
      <c r="D9" s="31">
        <f>IF(C9&lt;&gt;0,B9/C9,0)</f>
        <v>6.823673584116649E-2</v>
      </c>
      <c r="E9" s="8">
        <v>1961.60625410483</v>
      </c>
      <c r="F9" s="5">
        <v>27196.709330765894</v>
      </c>
      <c r="G9" s="31">
        <f>IF(F9&lt;&gt;0,E9/F9,0)</f>
        <v>7.2126602900660142E-2</v>
      </c>
      <c r="H9" s="8">
        <v>31.512306186744425</v>
      </c>
      <c r="I9" s="5">
        <v>428.47063415113377</v>
      </c>
      <c r="J9" s="31">
        <f>IF(I9&lt;&gt;0,H9/I9,0)</f>
        <v>7.354601150012334E-2</v>
      </c>
      <c r="K9" s="8">
        <v>0</v>
      </c>
      <c r="L9" s="5">
        <v>0</v>
      </c>
      <c r="M9" s="31">
        <f>IF(L9&lt;&gt;0,K9/L9,0)</f>
        <v>0</v>
      </c>
      <c r="N9" s="8">
        <v>0</v>
      </c>
      <c r="O9" s="5">
        <v>0</v>
      </c>
      <c r="P9" s="31">
        <f>IF(O9&lt;&gt;0,N9/O9,0)</f>
        <v>0</v>
      </c>
      <c r="Q9" s="8">
        <f t="shared" ref="Q9:R11" si="0">SUM(B9,E9,H9,K9,N9)</f>
        <v>2008.2289030762422</v>
      </c>
      <c r="R9" s="5">
        <f t="shared" si="0"/>
        <v>27846.619964917027</v>
      </c>
      <c r="S9" s="31">
        <f>IF(R9&lt;&gt;0,Q9/R9,0)</f>
        <v>7.2117510333618184E-2</v>
      </c>
    </row>
    <row r="10" spans="1:19" ht="12.75" customHeight="1" x14ac:dyDescent="0.25">
      <c r="A10" s="90" t="s">
        <v>3</v>
      </c>
      <c r="B10" s="8">
        <v>69.463647126964062</v>
      </c>
      <c r="C10" s="5">
        <v>221.44</v>
      </c>
      <c r="D10" s="31">
        <f>IF(C10&lt;&gt;0,B10/C10,0)</f>
        <v>0.31369060299387674</v>
      </c>
      <c r="E10" s="8">
        <v>8531.3521494171473</v>
      </c>
      <c r="F10" s="5">
        <v>27196.709330765894</v>
      </c>
      <c r="G10" s="31">
        <f>IF(F10&lt;&gt;0,E10/F10,0)</f>
        <v>0.31369060299387674</v>
      </c>
      <c r="H10" s="8">
        <v>134.40721159203792</v>
      </c>
      <c r="I10" s="5">
        <v>428.47063415113377</v>
      </c>
      <c r="J10" s="31">
        <f>IF(I10&lt;&gt;0,H10/I10,0)</f>
        <v>0.3136906029938768</v>
      </c>
      <c r="K10" s="8">
        <v>0</v>
      </c>
      <c r="L10" s="5">
        <v>0</v>
      </c>
      <c r="M10" s="31">
        <f>IF(L10&lt;&gt;0,K10/L10,0)</f>
        <v>0</v>
      </c>
      <c r="N10" s="8">
        <v>0</v>
      </c>
      <c r="O10" s="5">
        <v>0</v>
      </c>
      <c r="P10" s="31">
        <f>IF(O10&lt;&gt;0,N10/O10,0)</f>
        <v>0</v>
      </c>
      <c r="Q10" s="8">
        <f t="shared" si="0"/>
        <v>8735.2230081361486</v>
      </c>
      <c r="R10" s="5">
        <f t="shared" si="0"/>
        <v>27846.619964917027</v>
      </c>
      <c r="S10" s="31">
        <f>IF(R10&lt;&gt;0,Q10/R10,0)</f>
        <v>0.31369060299387674</v>
      </c>
    </row>
    <row r="11" spans="1:19" ht="12.75" customHeight="1" x14ac:dyDescent="0.25">
      <c r="A11" s="90" t="s">
        <v>52</v>
      </c>
      <c r="B11" s="8">
        <v>127.73759582594471</v>
      </c>
      <c r="C11" s="5">
        <v>221.44</v>
      </c>
      <c r="D11" s="31">
        <f>IF(C11&lt;&gt;0,B11/C11,0)</f>
        <v>0.57684969213305959</v>
      </c>
      <c r="E11" s="8">
        <v>15688.413404484614</v>
      </c>
      <c r="F11" s="5">
        <v>27196.709330765894</v>
      </c>
      <c r="G11" s="31">
        <f>IF(F11&lt;&gt;0,E11/F11,0)</f>
        <v>0.57684969213305959</v>
      </c>
      <c r="H11" s="8">
        <v>247.16315339813826</v>
      </c>
      <c r="I11" s="5">
        <v>428.47063415113377</v>
      </c>
      <c r="J11" s="31">
        <f>IF(I11&lt;&gt;0,H11/I11,0)</f>
        <v>0.57684969213305948</v>
      </c>
      <c r="K11" s="8">
        <v>0</v>
      </c>
      <c r="L11" s="5">
        <v>0</v>
      </c>
      <c r="M11" s="31">
        <f>IF(L11&lt;&gt;0,K11/L11,0)</f>
        <v>0</v>
      </c>
      <c r="N11" s="8">
        <v>0</v>
      </c>
      <c r="O11" s="5">
        <v>0</v>
      </c>
      <c r="P11" s="31">
        <f>IF(O11&lt;&gt;0,N11/O11,0)</f>
        <v>0</v>
      </c>
      <c r="Q11" s="8">
        <f t="shared" si="0"/>
        <v>16063.314153708698</v>
      </c>
      <c r="R11" s="5">
        <f t="shared" si="0"/>
        <v>27846.619964917027</v>
      </c>
      <c r="S11" s="31">
        <f>IF(R11&lt;&gt;0,Q11/R11,0)</f>
        <v>0.57684969213305959</v>
      </c>
    </row>
    <row r="12" spans="1:19" ht="12.75" customHeight="1" x14ac:dyDescent="0.25">
      <c r="A12" s="90" t="s">
        <v>55</v>
      </c>
      <c r="B12" s="8">
        <f>SUM(B9:B11)</f>
        <v>212.31158573757668</v>
      </c>
      <c r="C12" s="5">
        <f>C9</f>
        <v>221.44</v>
      </c>
      <c r="D12" s="31">
        <f>IF(C12&lt;&gt;0,B12/C12,0)</f>
        <v>0.95877703096810274</v>
      </c>
      <c r="E12" s="8">
        <f>SUM(E9:E11)</f>
        <v>26181.371808006592</v>
      </c>
      <c r="F12" s="5">
        <f>F9</f>
        <v>27196.709330765894</v>
      </c>
      <c r="G12" s="31">
        <f>IF(F12&lt;&gt;0,E12/F12,0)</f>
        <v>0.96266689802759642</v>
      </c>
      <c r="H12" s="8">
        <f>SUM(H9:H11)</f>
        <v>413.0826711769206</v>
      </c>
      <c r="I12" s="5">
        <f>I9</f>
        <v>428.47063415113377</v>
      </c>
      <c r="J12" s="31">
        <f>IF(I12&lt;&gt;0,H12/I12,0)</f>
        <v>0.96408630662705952</v>
      </c>
      <c r="K12" s="8">
        <f>SUM(K9:K11)</f>
        <v>0</v>
      </c>
      <c r="L12" s="5">
        <f>L9</f>
        <v>0</v>
      </c>
      <c r="M12" s="31">
        <f>IF(L12&lt;&gt;0,K12/L12,0)</f>
        <v>0</v>
      </c>
      <c r="N12" s="8">
        <f>SUM(N9:N11)</f>
        <v>0</v>
      </c>
      <c r="O12" s="5">
        <f>O9</f>
        <v>0</v>
      </c>
      <c r="P12" s="31">
        <f>IF(O12&lt;&gt;0,N12/O12,0)</f>
        <v>0</v>
      </c>
      <c r="Q12" s="8">
        <f>SUM(Q9:Q11)</f>
        <v>26806.766064921088</v>
      </c>
      <c r="R12" s="5">
        <f>R9</f>
        <v>27846.619964917027</v>
      </c>
      <c r="S12" s="31">
        <f>IF(R12&lt;&gt;0,Q12/R12,0)</f>
        <v>0.96265780546055446</v>
      </c>
    </row>
    <row r="13" spans="1:19" ht="12.75" customHeight="1" x14ac:dyDescent="0.25">
      <c r="A13" s="129"/>
      <c r="B13" s="8"/>
      <c r="D13" s="30"/>
      <c r="E13" s="8"/>
      <c r="G13" s="30"/>
      <c r="H13" s="8"/>
      <c r="J13" s="30"/>
      <c r="K13" s="8"/>
      <c r="M13" s="30"/>
      <c r="N13" s="8"/>
      <c r="P13" s="30"/>
      <c r="Q13" s="29"/>
      <c r="S13" s="30"/>
    </row>
    <row r="14" spans="1:19" ht="12.75" customHeight="1" x14ac:dyDescent="0.3">
      <c r="A14" s="109" t="s">
        <v>50</v>
      </c>
      <c r="B14" s="8"/>
      <c r="D14" s="30"/>
      <c r="E14" s="8"/>
      <c r="G14" s="30"/>
      <c r="H14" s="8"/>
      <c r="J14" s="30"/>
      <c r="K14" s="8"/>
      <c r="M14" s="30"/>
      <c r="N14" s="8"/>
      <c r="P14" s="30"/>
      <c r="Q14" s="29"/>
      <c r="S14" s="30"/>
    </row>
    <row r="15" spans="1:19" ht="12.75" customHeight="1" x14ac:dyDescent="0.25">
      <c r="A15" s="90" t="s">
        <v>2</v>
      </c>
      <c r="B15" s="8">
        <v>142.21402807638299</v>
      </c>
      <c r="C15" s="5">
        <v>843.5216985977213</v>
      </c>
      <c r="D15" s="31">
        <f>IF(C15&lt;&gt;0,B15/C15,0)</f>
        <v>0.16859557769859504</v>
      </c>
      <c r="E15" s="8">
        <v>3596.7543825726434</v>
      </c>
      <c r="F15" s="5">
        <v>25432.955658525672</v>
      </c>
      <c r="G15" s="31">
        <f>IF(F15&lt;&gt;0,E15/F15,0)</f>
        <v>0.14142101417012987</v>
      </c>
      <c r="H15" s="8">
        <v>392.95746015254576</v>
      </c>
      <c r="I15" s="5">
        <v>2927.0374340334074</v>
      </c>
      <c r="J15" s="31">
        <f>IF(I15&lt;&gt;0,H15/I15,0)</f>
        <v>0.13425091718456675</v>
      </c>
      <c r="K15" s="8">
        <v>18.532214981228019</v>
      </c>
      <c r="L15" s="5">
        <v>115.47000752355278</v>
      </c>
      <c r="M15" s="31">
        <f>IF(L15&lt;&gt;0,K15/L15,0)</f>
        <v>0.16049375399449892</v>
      </c>
      <c r="N15" s="8">
        <v>0</v>
      </c>
      <c r="O15" s="5">
        <v>0</v>
      </c>
      <c r="P15" s="31">
        <f>IF(O15&lt;&gt;0,N15/O15,0)</f>
        <v>0</v>
      </c>
      <c r="Q15" s="8">
        <f t="shared" ref="Q15:R18" si="1">SUM(B15,E15,H15,K15,N15)</f>
        <v>4150.4580857828005</v>
      </c>
      <c r="R15" s="5">
        <f t="shared" si="1"/>
        <v>29318.984798680351</v>
      </c>
      <c r="S15" s="31">
        <f>IF(R15&lt;&gt;0,Q15/R15,0)</f>
        <v>0.14156213505624562</v>
      </c>
    </row>
    <row r="16" spans="1:19" ht="12.75" customHeight="1" x14ac:dyDescent="0.25">
      <c r="A16" s="110" t="s">
        <v>59</v>
      </c>
      <c r="B16" s="8">
        <v>320.6030977552407</v>
      </c>
      <c r="C16" s="5">
        <v>843.5216985977213</v>
      </c>
      <c r="D16" s="31">
        <f>IF(C16&lt;&gt;0,B16/C16,0)</f>
        <v>0.38007688277398721</v>
      </c>
      <c r="E16" s="8">
        <v>9666.4785064214757</v>
      </c>
      <c r="F16" s="5">
        <v>25432.955658525672</v>
      </c>
      <c r="G16" s="31">
        <f>IF(F16&lt;&gt;0,E16/F16,0)</f>
        <v>0.38007688277398716</v>
      </c>
      <c r="H16" s="8">
        <v>1112.4992636901877</v>
      </c>
      <c r="I16" s="5">
        <v>2927.0374340334074</v>
      </c>
      <c r="J16" s="31">
        <f>IF(I16&lt;&gt;0,H16/I16,0)</f>
        <v>0.38007688277398721</v>
      </c>
      <c r="K16" s="8">
        <v>43.887480513440785</v>
      </c>
      <c r="L16" s="5">
        <v>115.47000752355278</v>
      </c>
      <c r="M16" s="31">
        <f>IF(L16&lt;&gt;0,K16/L16,0)</f>
        <v>0.38007688277398716</v>
      </c>
      <c r="N16" s="8">
        <v>0</v>
      </c>
      <c r="O16" s="5">
        <v>0</v>
      </c>
      <c r="P16" s="31">
        <f>IF(O16&lt;&gt;0,N16/O16,0)</f>
        <v>0</v>
      </c>
      <c r="Q16" s="8">
        <f t="shared" si="1"/>
        <v>11143.468348380344</v>
      </c>
      <c r="R16" s="5">
        <f t="shared" si="1"/>
        <v>29318.984798680351</v>
      </c>
      <c r="S16" s="31">
        <f>IF(R16&lt;&gt;0,Q16/R16,0)</f>
        <v>0.38007688277398716</v>
      </c>
    </row>
    <row r="17" spans="1:19" ht="12.75" customHeight="1" x14ac:dyDescent="0.25">
      <c r="A17" s="90" t="s">
        <v>3</v>
      </c>
      <c r="B17" s="8">
        <v>21.312214199713061</v>
      </c>
      <c r="C17" s="5">
        <v>843.5216985977213</v>
      </c>
      <c r="D17" s="31">
        <f>IF(C17&lt;&gt;0,B17/C17,0)</f>
        <v>2.526575692734721E-2</v>
      </c>
      <c r="E17" s="8">
        <v>642.58287561230918</v>
      </c>
      <c r="F17" s="5">
        <v>25432.955658525672</v>
      </c>
      <c r="G17" s="31">
        <f>IF(F17&lt;&gt;0,E17/F17,0)</f>
        <v>2.5265756927347199E-2</v>
      </c>
      <c r="H17" s="8">
        <v>73.953816325534149</v>
      </c>
      <c r="I17" s="5">
        <v>2927.0374340334074</v>
      </c>
      <c r="J17" s="31">
        <f>IF(I17&lt;&gt;0,H17/I17,0)</f>
        <v>2.5265756927347203E-2</v>
      </c>
      <c r="K17" s="8">
        <v>2.917437142489038</v>
      </c>
      <c r="L17" s="5">
        <v>115.47000752355278</v>
      </c>
      <c r="M17" s="31">
        <f>IF(L17&lt;&gt;0,K17/L17,0)</f>
        <v>2.526575692734721E-2</v>
      </c>
      <c r="N17" s="8">
        <v>0</v>
      </c>
      <c r="O17" s="5">
        <v>0</v>
      </c>
      <c r="P17" s="31">
        <f>IF(O17&lt;&gt;0,N17/O17,0)</f>
        <v>0</v>
      </c>
      <c r="Q17" s="8">
        <f t="shared" si="1"/>
        <v>740.76634328004536</v>
      </c>
      <c r="R17" s="5">
        <f t="shared" si="1"/>
        <v>29318.984798680351</v>
      </c>
      <c r="S17" s="31">
        <f>IF(R17&lt;&gt;0,Q17/R17,0)</f>
        <v>2.5265756927347203E-2</v>
      </c>
    </row>
    <row r="18" spans="1:19" ht="12.75" customHeight="1" x14ac:dyDescent="0.25">
      <c r="A18" s="90" t="s">
        <v>52</v>
      </c>
      <c r="B18" s="8">
        <v>390.56958627064159</v>
      </c>
      <c r="C18" s="5">
        <v>843.5216985977213</v>
      </c>
      <c r="D18" s="31">
        <f>IF(C18&lt;&gt;0,B18/C18,0)</f>
        <v>0.4630225718199405</v>
      </c>
      <c r="E18" s="8">
        <v>11776.032537993064</v>
      </c>
      <c r="F18" s="5">
        <v>25432.955658525672</v>
      </c>
      <c r="G18" s="31">
        <f>IF(F18&lt;&gt;0,E18/F18,0)</f>
        <v>0.46302257181994044</v>
      </c>
      <c r="H18" s="8">
        <v>1355.2844005193876</v>
      </c>
      <c r="I18" s="5">
        <v>2927.0374340334074</v>
      </c>
      <c r="J18" s="31">
        <f>IF(I18&lt;&gt;0,H18/I18,0)</f>
        <v>0.46302257181994044</v>
      </c>
      <c r="K18" s="8">
        <v>53.465219851623281</v>
      </c>
      <c r="L18" s="5">
        <v>115.47000752355278</v>
      </c>
      <c r="M18" s="31">
        <f>IF(L18&lt;&gt;0,K18/L18,0)</f>
        <v>0.46302257181994044</v>
      </c>
      <c r="N18" s="8">
        <v>0</v>
      </c>
      <c r="O18" s="5">
        <v>0</v>
      </c>
      <c r="P18" s="31">
        <f>IF(O18&lt;&gt;0,N18/O18,0)</f>
        <v>0</v>
      </c>
      <c r="Q18" s="8">
        <f t="shared" si="1"/>
        <v>13575.351744634716</v>
      </c>
      <c r="R18" s="5">
        <f t="shared" si="1"/>
        <v>29318.984798680351</v>
      </c>
      <c r="S18" s="31">
        <f>IF(R18&lt;&gt;0,Q18/R18,0)</f>
        <v>0.4630225718199405</v>
      </c>
    </row>
    <row r="19" spans="1:19" ht="12.75" customHeight="1" x14ac:dyDescent="0.25">
      <c r="A19" s="90" t="s">
        <v>55</v>
      </c>
      <c r="B19" s="8">
        <f>SUM(B15:B18)</f>
        <v>874.69892630197842</v>
      </c>
      <c r="C19" s="5">
        <f>C15</f>
        <v>843.5216985977213</v>
      </c>
      <c r="D19" s="31">
        <f>IF(C19&lt;&gt;0,B19/C19,0)</f>
        <v>1.03696078921987</v>
      </c>
      <c r="E19" s="8">
        <f>SUM(E15:E18)</f>
        <v>25681.848302599494</v>
      </c>
      <c r="F19" s="5">
        <f>F15</f>
        <v>25432.955658525672</v>
      </c>
      <c r="G19" s="31">
        <f>IF(F19&lt;&gt;0,E19/F19,0)</f>
        <v>1.0097862256914047</v>
      </c>
      <c r="H19" s="8">
        <f>SUM(H15:H18)</f>
        <v>2934.6949406876556</v>
      </c>
      <c r="I19" s="5">
        <f>I15</f>
        <v>2927.0374340334074</v>
      </c>
      <c r="J19" s="31">
        <f>IF(I19&lt;&gt;0,H19/I19,0)</f>
        <v>1.0026161287058417</v>
      </c>
      <c r="K19" s="8">
        <f>SUM(K15:K18)</f>
        <v>118.80235248878111</v>
      </c>
      <c r="L19" s="5">
        <f>L15</f>
        <v>115.47000752355278</v>
      </c>
      <c r="M19" s="31">
        <f>IF(L19&lt;&gt;0,K19/L19,0)</f>
        <v>1.0288589655157736</v>
      </c>
      <c r="N19" s="8">
        <f>SUM(N15:N18)</f>
        <v>0</v>
      </c>
      <c r="O19" s="5">
        <f>O15</f>
        <v>0</v>
      </c>
      <c r="P19" s="31">
        <f>IF(O19&lt;&gt;0,N19/O19,0)</f>
        <v>0</v>
      </c>
      <c r="Q19" s="8">
        <f>SUM(Q15:Q18)</f>
        <v>29610.044522077907</v>
      </c>
      <c r="R19" s="5">
        <f>R15</f>
        <v>29318.984798680351</v>
      </c>
      <c r="S19" s="31">
        <f>IF(R19&lt;&gt;0,Q19/R19,0)</f>
        <v>1.0099273465775205</v>
      </c>
    </row>
    <row r="20" spans="1:19" ht="12.75" customHeight="1" x14ac:dyDescent="0.25">
      <c r="A20" s="111"/>
      <c r="B20" s="32"/>
      <c r="C20" s="12"/>
      <c r="D20" s="39"/>
      <c r="E20" s="32"/>
      <c r="F20" s="12"/>
      <c r="G20" s="39"/>
      <c r="H20" s="32"/>
      <c r="I20" s="12"/>
      <c r="J20" s="39"/>
      <c r="K20" s="32"/>
      <c r="L20" s="52"/>
      <c r="M20" s="39"/>
      <c r="N20" s="32"/>
      <c r="O20" s="33"/>
      <c r="P20" s="39"/>
      <c r="Q20" s="127"/>
      <c r="R20" s="12"/>
      <c r="S20" s="39"/>
    </row>
    <row r="21" spans="1:19" ht="12.75" customHeight="1" x14ac:dyDescent="0.3">
      <c r="A21" s="64" t="s">
        <v>51</v>
      </c>
      <c r="B21" s="9">
        <f>SUM(B12,B19)</f>
        <v>1087.0105120395551</v>
      </c>
      <c r="C21" s="5">
        <f>SUM(C12,C19)</f>
        <v>1064.9616985977214</v>
      </c>
      <c r="D21" s="10">
        <f>IF(C21&lt;&gt;0,B21/C21,0)</f>
        <v>1.0207038558014494</v>
      </c>
      <c r="E21" s="9">
        <f>SUM(E12,E19)</f>
        <v>51863.220110606082</v>
      </c>
      <c r="F21" s="5">
        <f>SUM(F12,F19)</f>
        <v>52629.664989291567</v>
      </c>
      <c r="G21" s="10">
        <f>IF(F21&lt;&gt;0,E21/F21,0)</f>
        <v>0.98543701771916214</v>
      </c>
      <c r="H21" s="9">
        <f>SUM(H12,H19)</f>
        <v>3347.7776118645761</v>
      </c>
      <c r="I21" s="5">
        <f>SUM(I12,I19)</f>
        <v>3355.5080681845411</v>
      </c>
      <c r="J21" s="10">
        <f>IF(I21&lt;&gt;0,H21/I21,0)</f>
        <v>0.99769618902327728</v>
      </c>
      <c r="K21" s="9">
        <f>SUM(K12,K19)</f>
        <v>118.80235248878111</v>
      </c>
      <c r="L21" s="5">
        <f>SUM(L12,L19)</f>
        <v>115.47000752355278</v>
      </c>
      <c r="M21" s="10">
        <f>IF(L21&lt;&gt;0,K21/L21,0)</f>
        <v>1.0288589655157736</v>
      </c>
      <c r="N21" s="9">
        <f>SUM(N12,N19)</f>
        <v>0</v>
      </c>
      <c r="O21" s="5">
        <f>SUM(O12,O19)</f>
        <v>0</v>
      </c>
      <c r="P21" s="10">
        <f>IF(O21&lt;&gt;0,N21/O21,0)</f>
        <v>0</v>
      </c>
      <c r="Q21" s="9">
        <f>SUM(Q12,Q19)</f>
        <v>56416.810586998996</v>
      </c>
      <c r="R21" s="5">
        <f>SUM(R12,R19)</f>
        <v>57165.604763597381</v>
      </c>
      <c r="S21" s="10">
        <f>IF(R21&lt;&gt;0,Q21/R21,0)</f>
        <v>0.9869013162775947</v>
      </c>
    </row>
    <row r="22" spans="1:19" ht="12.75" customHeight="1" x14ac:dyDescent="0.25">
      <c r="A22" s="63"/>
      <c r="B22" s="5"/>
      <c r="C22" s="48"/>
      <c r="D22" s="49"/>
      <c r="E22" s="48"/>
      <c r="F22" s="50"/>
      <c r="H22" s="51"/>
      <c r="J22" s="49"/>
    </row>
    <row r="23" spans="1:19" ht="12.75" customHeight="1" x14ac:dyDescent="0.25">
      <c r="C23" s="6" t="s">
        <v>47</v>
      </c>
      <c r="D23" s="55">
        <f>'Table 5.10'!D25-'Table 5.6'!D21</f>
        <v>0.71166007895767103</v>
      </c>
      <c r="E23" s="48"/>
      <c r="F23" s="50"/>
      <c r="G23" s="55">
        <f>'Table 5.10'!G25-'Table 5.6'!G21</f>
        <v>1.0784617439335107</v>
      </c>
      <c r="H23" s="51"/>
      <c r="J23" s="55">
        <f>'Table 5.10'!J25-'Table 5.6'!J21</f>
        <v>3.2310225766874199</v>
      </c>
      <c r="M23" s="55">
        <f>'Table 5.10'!M25-'Table 5.6'!M21</f>
        <v>4.7999085305367357</v>
      </c>
      <c r="P23" s="55">
        <f>'Table 5.10'!P25-'Table 5.6'!P21</f>
        <v>1.7089297853801073</v>
      </c>
      <c r="S23" s="55">
        <f>'Table 5.10'!S25-'Table 5.6'!S21</f>
        <v>1.1927052551725348</v>
      </c>
    </row>
    <row r="24" spans="1:19" ht="12.75" customHeight="1" x14ac:dyDescent="0.25">
      <c r="C24" s="6" t="s">
        <v>48</v>
      </c>
      <c r="D24" s="56">
        <f>IF('Table 5.10'!D25&lt;&gt;0,'Table 5.6'!D23/'Table 5.10'!D25,0)</f>
        <v>0.41080287154363154</v>
      </c>
      <c r="F24" s="9"/>
      <c r="G24" s="56">
        <f>IF('Table 5.10'!G25&lt;&gt;0,'Table 5.6'!G23/'Table 5.10'!G25,0)</f>
        <v>0.5225361650345336</v>
      </c>
      <c r="H24" s="51"/>
      <c r="J24" s="56">
        <f>IF('Table 5.10'!J25&lt;&gt;0,'Table 5.6'!J23/'Table 5.10'!J25,0)</f>
        <v>0.76406655436316295</v>
      </c>
      <c r="M24" s="56">
        <f>IF('Table 5.10'!M25&lt;&gt;0,'Table 5.6'!M23/'Table 5.10'!M25,0)</f>
        <v>0.82348601720474168</v>
      </c>
      <c r="P24" s="56">
        <f>IF('Table 5.10'!P25&lt;&gt;0,'Table 5.6'!P23/'Table 5.10'!P25,0)</f>
        <v>1</v>
      </c>
      <c r="S24" s="56">
        <f>IF('Table 5.10'!S25&lt;&gt;0,'Table 5.6'!S23/'Table 5.10'!S25,0)</f>
        <v>0.54721125858003239</v>
      </c>
    </row>
    <row r="25" spans="1:19" hidden="1" x14ac:dyDescent="0.25"/>
    <row r="26" spans="1:19" hidden="1" x14ac:dyDescent="0.25">
      <c r="A26" s="66" t="s">
        <v>26</v>
      </c>
      <c r="B26" s="7">
        <v>0</v>
      </c>
      <c r="C26" s="7">
        <v>0</v>
      </c>
      <c r="D26" s="61"/>
      <c r="E26" s="7">
        <v>0</v>
      </c>
      <c r="F26" s="7">
        <v>0</v>
      </c>
      <c r="G26" s="61"/>
      <c r="H26" s="7">
        <v>0</v>
      </c>
      <c r="I26" s="7">
        <v>0</v>
      </c>
      <c r="J26" s="62"/>
      <c r="K26" s="7">
        <v>0</v>
      </c>
      <c r="L26" s="7">
        <v>0</v>
      </c>
      <c r="N26" s="7">
        <v>0</v>
      </c>
      <c r="O26" s="7">
        <v>0</v>
      </c>
      <c r="Q26" s="7">
        <v>0</v>
      </c>
      <c r="R26" s="7">
        <v>0</v>
      </c>
    </row>
    <row r="27" spans="1:19" ht="13" hidden="1" x14ac:dyDescent="0.3">
      <c r="A27" s="53"/>
      <c r="B27" s="54"/>
    </row>
    <row r="28" spans="1:19" x14ac:dyDescent="0.25">
      <c r="A28" s="12"/>
      <c r="B28" s="12"/>
      <c r="C28" s="12"/>
      <c r="D28" s="12"/>
      <c r="E28" s="12"/>
    </row>
    <row r="29" spans="1:19" ht="13" x14ac:dyDescent="0.3">
      <c r="A29" s="3" t="s">
        <v>27</v>
      </c>
      <c r="C29" s="21"/>
      <c r="F29" s="57"/>
      <c r="J29" s="58"/>
    </row>
    <row r="30" spans="1:19" x14ac:dyDescent="0.25">
      <c r="A30" s="65" t="s">
        <v>80</v>
      </c>
      <c r="C30" s="21"/>
      <c r="F30" s="59"/>
      <c r="H30" s="5"/>
      <c r="J30" s="5"/>
      <c r="K30" s="41"/>
    </row>
    <row r="31" spans="1:19" x14ac:dyDescent="0.25">
      <c r="A31" s="65" t="s">
        <v>97</v>
      </c>
      <c r="B31" s="41"/>
      <c r="D31" s="41"/>
      <c r="F31" s="60"/>
      <c r="H31" s="5"/>
      <c r="J31" s="5"/>
      <c r="K31" s="41"/>
    </row>
    <row r="32" spans="1:19" ht="13" x14ac:dyDescent="0.3">
      <c r="A32" s="53"/>
      <c r="B32" s="41"/>
      <c r="F32" s="60"/>
      <c r="H32" s="5"/>
      <c r="J32" s="5"/>
      <c r="K32" s="41"/>
    </row>
    <row r="33" spans="1:11" ht="13" x14ac:dyDescent="0.3">
      <c r="A33" s="53"/>
      <c r="B33" s="41"/>
      <c r="F33" s="60"/>
      <c r="H33" s="5"/>
      <c r="J33" s="5"/>
      <c r="K33" s="41"/>
    </row>
    <row r="34" spans="1:11" x14ac:dyDescent="0.25">
      <c r="H34" s="41"/>
    </row>
    <row r="35" spans="1:11" x14ac:dyDescent="0.25">
      <c r="A35" s="3"/>
    </row>
    <row r="36" spans="1:11" x14ac:dyDescent="0.25">
      <c r="A36" s="65"/>
      <c r="D36" s="65"/>
    </row>
    <row r="37" spans="1:11" x14ac:dyDescent="0.25">
      <c r="A37" s="65"/>
      <c r="D37" s="65"/>
    </row>
    <row r="38" spans="1:11" x14ac:dyDescent="0.25">
      <c r="A38" s="3"/>
      <c r="D38" s="65"/>
    </row>
    <row r="39" spans="1:11" x14ac:dyDescent="0.25">
      <c r="A39" s="65"/>
    </row>
    <row r="40" spans="1:11" x14ac:dyDescent="0.25">
      <c r="A40" s="65"/>
    </row>
  </sheetData>
  <phoneticPr fontId="5" type="noConversion"/>
  <printOptions horizontalCentered="1"/>
  <pageMargins left="0.75" right="0.75" top="1" bottom="1" header="0.5" footer="0.5"/>
  <pageSetup scale="72" orientation="landscape" r:id="rId1"/>
  <headerFooter alignWithMargins="0">
    <oddFooter>&amp;L&amp;F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S40"/>
  <sheetViews>
    <sheetView zoomScale="70" workbookViewId="0"/>
  </sheetViews>
  <sheetFormatPr defaultRowHeight="12.5" x14ac:dyDescent="0.25"/>
  <cols>
    <col min="1" max="1" width="23.54296875" customWidth="1"/>
    <col min="2" max="3" width="8.36328125" customWidth="1"/>
    <col min="4" max="4" width="7.6328125" customWidth="1"/>
    <col min="5" max="6" width="8.36328125" customWidth="1"/>
    <col min="7" max="7" width="7.6328125" customWidth="1"/>
    <col min="8" max="9" width="8.36328125" customWidth="1"/>
    <col min="10" max="10" width="7.6328125" customWidth="1"/>
    <col min="11" max="12" width="8.36328125" customWidth="1"/>
    <col min="13" max="13" width="7.6328125" customWidth="1"/>
    <col min="14" max="15" width="8.36328125" customWidth="1"/>
    <col min="16" max="16" width="7.6328125" customWidth="1"/>
    <col min="17" max="18" width="8.36328125" customWidth="1"/>
    <col min="19" max="19" width="7.6328125" customWidth="1"/>
  </cols>
  <sheetData>
    <row r="1" spans="1:19" s="3" customFormat="1" ht="15.5" x14ac:dyDescent="0.35">
      <c r="A1" s="26" t="s">
        <v>85</v>
      </c>
      <c r="B1" s="27"/>
      <c r="C1" s="27"/>
      <c r="D1" s="27"/>
      <c r="E1" s="27"/>
      <c r="F1" s="27"/>
      <c r="G1" s="27"/>
      <c r="H1" s="27"/>
      <c r="I1" s="27"/>
      <c r="J1" s="27"/>
    </row>
    <row r="2" spans="1:19" s="3" customFormat="1" ht="15.5" x14ac:dyDescent="0.35">
      <c r="A2" s="26" t="s">
        <v>95</v>
      </c>
      <c r="B2" s="27"/>
      <c r="C2" s="27"/>
      <c r="D2" s="27"/>
      <c r="E2" s="27"/>
      <c r="F2" s="27"/>
      <c r="G2" s="27"/>
      <c r="H2" s="27"/>
      <c r="I2" s="27"/>
      <c r="J2" s="27"/>
    </row>
    <row r="3" spans="1:19" ht="12.75" customHeight="1" x14ac:dyDescent="0.25"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ht="12.75" customHeight="1" x14ac:dyDescent="0.3">
      <c r="B4" s="22" t="s">
        <v>9</v>
      </c>
      <c r="C4" s="19"/>
      <c r="D4" s="20"/>
      <c r="E4" s="22" t="s">
        <v>5</v>
      </c>
      <c r="F4" s="19"/>
      <c r="G4" s="20"/>
      <c r="H4" s="23" t="s">
        <v>21</v>
      </c>
      <c r="I4" s="19"/>
      <c r="J4" s="20"/>
      <c r="K4" s="22" t="s">
        <v>4</v>
      </c>
      <c r="L4" s="19"/>
      <c r="M4" s="20"/>
      <c r="N4" s="22" t="s">
        <v>6</v>
      </c>
      <c r="O4" s="19"/>
      <c r="P4" s="20"/>
      <c r="Q4" s="22" t="s">
        <v>20</v>
      </c>
      <c r="R4" s="19"/>
      <c r="S4" s="20"/>
    </row>
    <row r="5" spans="1:19" ht="12.75" customHeight="1" x14ac:dyDescent="0.25">
      <c r="B5" s="13" t="s">
        <v>16</v>
      </c>
      <c r="C5" s="14" t="s">
        <v>15</v>
      </c>
      <c r="D5" s="15" t="s">
        <v>17</v>
      </c>
      <c r="E5" s="13" t="s">
        <v>16</v>
      </c>
      <c r="F5" s="14" t="s">
        <v>15</v>
      </c>
      <c r="G5" s="15" t="s">
        <v>17</v>
      </c>
      <c r="H5" s="13" t="s">
        <v>16</v>
      </c>
      <c r="I5" s="14" t="s">
        <v>15</v>
      </c>
      <c r="J5" s="15" t="s">
        <v>17</v>
      </c>
      <c r="K5" s="13" t="s">
        <v>16</v>
      </c>
      <c r="L5" s="14" t="s">
        <v>15</v>
      </c>
      <c r="M5" s="15" t="s">
        <v>17</v>
      </c>
      <c r="N5" s="13" t="s">
        <v>16</v>
      </c>
      <c r="O5" s="14" t="s">
        <v>15</v>
      </c>
      <c r="P5" s="15" t="s">
        <v>17</v>
      </c>
      <c r="Q5" s="13" t="s">
        <v>16</v>
      </c>
      <c r="R5" s="14" t="s">
        <v>15</v>
      </c>
      <c r="S5" s="15" t="s">
        <v>17</v>
      </c>
    </row>
    <row r="6" spans="1:19" ht="12.75" customHeight="1" x14ac:dyDescent="0.25">
      <c r="A6" s="39"/>
      <c r="B6" s="16" t="s">
        <v>18</v>
      </c>
      <c r="C6" s="17" t="s">
        <v>19</v>
      </c>
      <c r="D6" s="18" t="s">
        <v>16</v>
      </c>
      <c r="E6" s="16" t="s">
        <v>18</v>
      </c>
      <c r="F6" s="17" t="s">
        <v>19</v>
      </c>
      <c r="G6" s="18" t="s">
        <v>16</v>
      </c>
      <c r="H6" s="16" t="s">
        <v>18</v>
      </c>
      <c r="I6" s="17" t="s">
        <v>19</v>
      </c>
      <c r="J6" s="18" t="s">
        <v>16</v>
      </c>
      <c r="K6" s="16" t="s">
        <v>18</v>
      </c>
      <c r="L6" s="17" t="s">
        <v>19</v>
      </c>
      <c r="M6" s="18" t="s">
        <v>16</v>
      </c>
      <c r="N6" s="16" t="s">
        <v>18</v>
      </c>
      <c r="O6" s="17" t="s">
        <v>19</v>
      </c>
      <c r="P6" s="18" t="s">
        <v>16</v>
      </c>
      <c r="Q6" s="16" t="s">
        <v>18</v>
      </c>
      <c r="R6" s="17" t="s">
        <v>19</v>
      </c>
      <c r="S6" s="18" t="s">
        <v>16</v>
      </c>
    </row>
    <row r="7" spans="1:19" ht="12.75" customHeight="1" x14ac:dyDescent="0.3">
      <c r="A7" s="88" t="s">
        <v>33</v>
      </c>
      <c r="B7" s="112"/>
      <c r="C7" s="113"/>
      <c r="D7" s="114"/>
      <c r="E7" s="117"/>
      <c r="F7" s="118"/>
      <c r="G7" s="119"/>
      <c r="H7" s="121"/>
      <c r="I7" s="122"/>
      <c r="J7" s="114"/>
      <c r="K7" s="71"/>
      <c r="L7" s="105"/>
      <c r="M7" s="124"/>
      <c r="N7" s="71"/>
      <c r="O7" s="122"/>
      <c r="P7" s="119"/>
      <c r="Q7" s="71"/>
      <c r="R7" s="122"/>
      <c r="S7" s="119"/>
    </row>
    <row r="8" spans="1:19" ht="12.75" customHeight="1" x14ac:dyDescent="0.3">
      <c r="A8" s="109" t="s">
        <v>49</v>
      </c>
      <c r="B8" s="8"/>
      <c r="C8" s="5"/>
      <c r="D8" s="30"/>
      <c r="E8" s="8"/>
      <c r="F8" s="5"/>
      <c r="G8" s="30"/>
      <c r="H8" s="8"/>
      <c r="I8" s="5"/>
      <c r="J8" s="30"/>
      <c r="K8" s="8"/>
      <c r="L8" s="5"/>
      <c r="M8" s="30"/>
      <c r="N8" s="8"/>
      <c r="O8" s="5"/>
      <c r="P8" s="30"/>
      <c r="Q8" s="29"/>
      <c r="S8" s="30"/>
    </row>
    <row r="9" spans="1:19" ht="12.75" customHeight="1" x14ac:dyDescent="0.25">
      <c r="A9" s="90" t="s">
        <v>2</v>
      </c>
      <c r="B9" s="8">
        <v>0</v>
      </c>
      <c r="C9" s="5">
        <v>0</v>
      </c>
      <c r="D9" s="31">
        <f>IF(C9&lt;&gt;0,B9/C9,0)</f>
        <v>0</v>
      </c>
      <c r="E9" s="8">
        <v>14.885367873581234</v>
      </c>
      <c r="F9" s="5">
        <v>58.07549940337897</v>
      </c>
      <c r="G9" s="31">
        <f>IF(F9&lt;&gt;0,E9/F9,0)</f>
        <v>0.25631063058435222</v>
      </c>
      <c r="H9" s="8">
        <v>0.31672056972871776</v>
      </c>
      <c r="I9" s="5">
        <v>2.1014287228249069</v>
      </c>
      <c r="J9" s="31">
        <f>IF(I9&lt;&gt;0,H9/I9,0)</f>
        <v>0.15071677963122007</v>
      </c>
      <c r="K9" s="8">
        <v>1194.7328999384376</v>
      </c>
      <c r="L9" s="5">
        <v>912.38324285929775</v>
      </c>
      <c r="M9" s="31">
        <f>IF(L9&lt;&gt;0,K9/L9,0)</f>
        <v>1.3094638785717836</v>
      </c>
      <c r="N9" s="8">
        <v>0</v>
      </c>
      <c r="O9" s="5">
        <v>0</v>
      </c>
      <c r="P9" s="31">
        <f>IF(O9&lt;&gt;0,N9/O9,0)</f>
        <v>0</v>
      </c>
      <c r="Q9" s="8">
        <f t="shared" ref="Q9:R11" si="0">SUM(B9,E9,H9,K9,N9)</f>
        <v>1209.9349883817476</v>
      </c>
      <c r="R9" s="5">
        <f t="shared" si="0"/>
        <v>972.5601709855016</v>
      </c>
      <c r="S9" s="31">
        <f>IF(R9&lt;&gt;0,Q9/R9,0)</f>
        <v>1.2440721144849194</v>
      </c>
    </row>
    <row r="10" spans="1:19" ht="12.75" customHeight="1" x14ac:dyDescent="0.25">
      <c r="A10" s="90" t="s">
        <v>3</v>
      </c>
      <c r="B10" s="8">
        <v>0</v>
      </c>
      <c r="C10" s="5">
        <v>0</v>
      </c>
      <c r="D10" s="31">
        <f>IF(C10&lt;&gt;0,B10/C10,0)</f>
        <v>0</v>
      </c>
      <c r="E10" s="8">
        <v>18.217738427016478</v>
      </c>
      <c r="F10" s="5">
        <v>58.07549940337897</v>
      </c>
      <c r="G10" s="31">
        <f>IF(F10&lt;&gt;0,E10/F10,0)</f>
        <v>0.31369060299387674</v>
      </c>
      <c r="H10" s="8">
        <v>0.65919844321159737</v>
      </c>
      <c r="I10" s="5">
        <v>2.1014287228249069</v>
      </c>
      <c r="J10" s="31">
        <f>IF(I10&lt;&gt;0,H10/I10,0)</f>
        <v>0.31369060299387674</v>
      </c>
      <c r="K10" s="8">
        <v>286.20604961404177</v>
      </c>
      <c r="L10" s="5">
        <v>912.38324285929775</v>
      </c>
      <c r="M10" s="31">
        <f>IF(L10&lt;&gt;0,K10/L10,0)</f>
        <v>0.31369060299387669</v>
      </c>
      <c r="N10" s="8">
        <v>0</v>
      </c>
      <c r="O10" s="5">
        <v>0</v>
      </c>
      <c r="P10" s="31">
        <f>IF(O10&lt;&gt;0,N10/O10,0)</f>
        <v>0</v>
      </c>
      <c r="Q10" s="8">
        <f t="shared" si="0"/>
        <v>305.08298648426984</v>
      </c>
      <c r="R10" s="5">
        <f t="shared" si="0"/>
        <v>972.5601709855016</v>
      </c>
      <c r="S10" s="31">
        <f>IF(R10&lt;&gt;0,Q10/R10,0)</f>
        <v>0.31369060299387669</v>
      </c>
    </row>
    <row r="11" spans="1:19" ht="12.75" customHeight="1" x14ac:dyDescent="0.25">
      <c r="A11" s="90" t="s">
        <v>52</v>
      </c>
      <c r="B11" s="8">
        <v>0</v>
      </c>
      <c r="C11" s="5">
        <v>0</v>
      </c>
      <c r="D11" s="31">
        <f>IF(C11&lt;&gt;0,B11/C11,0)</f>
        <v>0</v>
      </c>
      <c r="E11" s="8">
        <v>33.500833951312842</v>
      </c>
      <c r="F11" s="5">
        <v>58.07549940337897</v>
      </c>
      <c r="G11" s="31">
        <f>IF(F11&lt;&gt;0,E11/F11,0)</f>
        <v>0.57684969213305959</v>
      </c>
      <c r="H11" s="8">
        <v>1.2122085118011159</v>
      </c>
      <c r="I11" s="5">
        <v>2.1014287228249069</v>
      </c>
      <c r="J11" s="31">
        <f>IF(I11&lt;&gt;0,H11/I11,0)</f>
        <v>0.57684969213305948</v>
      </c>
      <c r="K11" s="8">
        <v>526.30799275074833</v>
      </c>
      <c r="L11" s="5">
        <v>912.38324285929775</v>
      </c>
      <c r="M11" s="31">
        <f>IF(L11&lt;&gt;0,K11/L11,0)</f>
        <v>0.57684969213305948</v>
      </c>
      <c r="N11" s="8">
        <v>0</v>
      </c>
      <c r="O11" s="5">
        <v>0</v>
      </c>
      <c r="P11" s="31">
        <f>IF(O11&lt;&gt;0,N11/O11,0)</f>
        <v>0</v>
      </c>
      <c r="Q11" s="8">
        <f t="shared" si="0"/>
        <v>561.02103521386232</v>
      </c>
      <c r="R11" s="5">
        <f t="shared" si="0"/>
        <v>972.5601709855016</v>
      </c>
      <c r="S11" s="31">
        <f>IF(R11&lt;&gt;0,Q11/R11,0)</f>
        <v>0.57684969213305948</v>
      </c>
    </row>
    <row r="12" spans="1:19" ht="12.75" customHeight="1" x14ac:dyDescent="0.25">
      <c r="A12" s="90" t="s">
        <v>55</v>
      </c>
      <c r="B12" s="8">
        <f>SUM(B9:B11)</f>
        <v>0</v>
      </c>
      <c r="C12" s="5">
        <f>C9</f>
        <v>0</v>
      </c>
      <c r="D12" s="31">
        <f>IF(C12&lt;&gt;0,B12/C12,0)</f>
        <v>0</v>
      </c>
      <c r="E12" s="8">
        <f>SUM(E9:E11)</f>
        <v>66.603940251910558</v>
      </c>
      <c r="F12" s="5">
        <f>F9</f>
        <v>58.07549940337897</v>
      </c>
      <c r="G12" s="31">
        <f>IF(F12&lt;&gt;0,E12/F12,0)</f>
        <v>1.1468509257112887</v>
      </c>
      <c r="H12" s="8">
        <f>SUM(H9:H11)</f>
        <v>2.1881275247414309</v>
      </c>
      <c r="I12" s="5">
        <f>I9</f>
        <v>2.1014287228249069</v>
      </c>
      <c r="J12" s="31">
        <f>IF(I12&lt;&gt;0,H12/I12,0)</f>
        <v>1.0412570747581562</v>
      </c>
      <c r="K12" s="8">
        <f>SUM(K9:K11)</f>
        <v>2007.2469423032278</v>
      </c>
      <c r="L12" s="5">
        <f>L9</f>
        <v>912.38324285929775</v>
      </c>
      <c r="M12" s="31">
        <f>IF(L12&lt;&gt;0,K12/L12,0)</f>
        <v>2.2000041736987197</v>
      </c>
      <c r="N12" s="8">
        <f>SUM(N9:N11)</f>
        <v>0</v>
      </c>
      <c r="O12" s="5">
        <f>O9</f>
        <v>0</v>
      </c>
      <c r="P12" s="31">
        <f>IF(O12&lt;&gt;0,N12/O12,0)</f>
        <v>0</v>
      </c>
      <c r="Q12" s="8">
        <f>SUM(Q9:Q11)</f>
        <v>2076.03901007988</v>
      </c>
      <c r="R12" s="5">
        <f>R9</f>
        <v>972.5601709855016</v>
      </c>
      <c r="S12" s="31">
        <f>IF(R12&lt;&gt;0,Q12/R12,0)</f>
        <v>2.1346124096118557</v>
      </c>
    </row>
    <row r="13" spans="1:19" ht="12.75" customHeight="1" x14ac:dyDescent="0.25">
      <c r="A13" s="129"/>
      <c r="B13" s="8"/>
      <c r="D13" s="30"/>
      <c r="E13" s="8"/>
      <c r="G13" s="30"/>
      <c r="H13" s="8"/>
      <c r="J13" s="30"/>
      <c r="K13" s="8"/>
      <c r="M13" s="30"/>
      <c r="N13" s="8"/>
      <c r="P13" s="30"/>
      <c r="Q13" s="29"/>
      <c r="S13" s="30"/>
    </row>
    <row r="14" spans="1:19" ht="12.75" customHeight="1" x14ac:dyDescent="0.3">
      <c r="A14" s="109" t="s">
        <v>50</v>
      </c>
      <c r="B14" s="8"/>
      <c r="D14" s="30"/>
      <c r="E14" s="8"/>
      <c r="G14" s="30"/>
      <c r="H14" s="8"/>
      <c r="J14" s="30"/>
      <c r="K14" s="8"/>
      <c r="M14" s="30"/>
      <c r="N14" s="8"/>
      <c r="P14" s="30"/>
      <c r="Q14" s="29"/>
      <c r="S14" s="30"/>
    </row>
    <row r="15" spans="1:19" ht="12.75" customHeight="1" x14ac:dyDescent="0.25">
      <c r="A15" s="90" t="s">
        <v>2</v>
      </c>
      <c r="B15" s="8">
        <v>0</v>
      </c>
      <c r="C15" s="5">
        <v>0</v>
      </c>
      <c r="D15" s="31">
        <f>IF(C15&lt;&gt;0,B15/C15,0)</f>
        <v>0</v>
      </c>
      <c r="E15" s="8">
        <v>0</v>
      </c>
      <c r="F15" s="5">
        <v>0</v>
      </c>
      <c r="G15" s="31">
        <f>IF(F15&lt;&gt;0,E15/F15,0)</f>
        <v>0</v>
      </c>
      <c r="H15" s="8">
        <v>23.114713086655222</v>
      </c>
      <c r="I15" s="5">
        <v>180.59627284964606</v>
      </c>
      <c r="J15" s="31">
        <f>IF(I15&lt;&gt;0,H15/I15,0)</f>
        <v>0.12799108598381312</v>
      </c>
      <c r="K15" s="8">
        <v>8.5687020147515405</v>
      </c>
      <c r="L15" s="5">
        <v>38.655743244398785</v>
      </c>
      <c r="M15" s="31">
        <f>IF(L15&lt;&gt;0,K15/L15,0)</f>
        <v>0.22166698388325892</v>
      </c>
      <c r="N15" s="8">
        <v>0</v>
      </c>
      <c r="O15" s="5">
        <v>0</v>
      </c>
      <c r="P15" s="31">
        <f>IF(O15&lt;&gt;0,N15/O15,0)</f>
        <v>0</v>
      </c>
      <c r="Q15" s="8">
        <f t="shared" ref="Q15:R18" si="1">SUM(B15,E15,H15,K15,N15)</f>
        <v>31.683415101406762</v>
      </c>
      <c r="R15" s="5">
        <f t="shared" si="1"/>
        <v>219.25201609404485</v>
      </c>
      <c r="S15" s="31">
        <f>IF(R15&lt;&gt;0,Q15/R15,0)</f>
        <v>0.14450683585877103</v>
      </c>
    </row>
    <row r="16" spans="1:19" ht="12.75" customHeight="1" x14ac:dyDescent="0.25">
      <c r="A16" s="110" t="s">
        <v>59</v>
      </c>
      <c r="B16" s="8">
        <v>0</v>
      </c>
      <c r="C16" s="5">
        <v>0</v>
      </c>
      <c r="D16" s="31">
        <f>IF(C16&lt;&gt;0,B16/C16,0)</f>
        <v>0</v>
      </c>
      <c r="E16" s="8">
        <v>0</v>
      </c>
      <c r="F16" s="5">
        <v>0</v>
      </c>
      <c r="G16" s="31">
        <f>IF(F16&lt;&gt;0,E16/F16,0)</f>
        <v>0</v>
      </c>
      <c r="H16" s="8">
        <v>142.11301747599128</v>
      </c>
      <c r="I16" s="5">
        <v>180.59627284964606</v>
      </c>
      <c r="J16" s="31">
        <f>IF(I16&lt;&gt;0,H16/I16,0)</f>
        <v>0.78691002440734925</v>
      </c>
      <c r="K16" s="8">
        <v>30.418591859934079</v>
      </c>
      <c r="L16" s="5">
        <v>38.655743244398785</v>
      </c>
      <c r="M16" s="31">
        <f>IF(L16&lt;&gt;0,K16/L16,0)</f>
        <v>0.78691002440734936</v>
      </c>
      <c r="N16" s="8">
        <v>0</v>
      </c>
      <c r="O16" s="5">
        <v>0</v>
      </c>
      <c r="P16" s="31">
        <f>IF(O16&lt;&gt;0,N16/O16,0)</f>
        <v>0</v>
      </c>
      <c r="Q16" s="8">
        <f t="shared" si="1"/>
        <v>172.53160933592537</v>
      </c>
      <c r="R16" s="5">
        <f t="shared" si="1"/>
        <v>219.25201609404485</v>
      </c>
      <c r="S16" s="31">
        <f>IF(R16&lt;&gt;0,Q16/R16,0)</f>
        <v>0.78691002440734925</v>
      </c>
    </row>
    <row r="17" spans="1:19" ht="12.75" customHeight="1" x14ac:dyDescent="0.25">
      <c r="A17" s="90" t="s">
        <v>3</v>
      </c>
      <c r="B17" s="8">
        <v>0</v>
      </c>
      <c r="C17" s="5">
        <v>0</v>
      </c>
      <c r="D17" s="31">
        <f>IF(C17&lt;&gt;0,B17/C17,0)</f>
        <v>0</v>
      </c>
      <c r="E17" s="8">
        <v>0</v>
      </c>
      <c r="F17" s="5">
        <v>0</v>
      </c>
      <c r="G17" s="31">
        <f>IF(F17&lt;&gt;0,E17/F17,0)</f>
        <v>0</v>
      </c>
      <c r="H17" s="8">
        <v>4.562901531804032</v>
      </c>
      <c r="I17" s="5">
        <v>180.59627284964606</v>
      </c>
      <c r="J17" s="31">
        <f>IF(I17&lt;&gt;0,H17/I17,0)</f>
        <v>2.5265756927347213E-2</v>
      </c>
      <c r="K17" s="8">
        <v>0.97666661265892363</v>
      </c>
      <c r="L17" s="5">
        <v>38.655743244398785</v>
      </c>
      <c r="M17" s="31">
        <f>IF(L17&lt;&gt;0,K17/L17,0)</f>
        <v>2.5265756927347206E-2</v>
      </c>
      <c r="N17" s="8">
        <v>0</v>
      </c>
      <c r="O17" s="5">
        <v>0</v>
      </c>
      <c r="P17" s="31">
        <f>IF(O17&lt;&gt;0,N17/O17,0)</f>
        <v>0</v>
      </c>
      <c r="Q17" s="8">
        <f t="shared" si="1"/>
        <v>5.5395681444629554</v>
      </c>
      <c r="R17" s="5">
        <f t="shared" si="1"/>
        <v>219.25201609404485</v>
      </c>
      <c r="S17" s="31">
        <f>IF(R17&lt;&gt;0,Q17/R17,0)</f>
        <v>2.526575692734721E-2</v>
      </c>
    </row>
    <row r="18" spans="1:19" ht="12.75" customHeight="1" x14ac:dyDescent="0.25">
      <c r="A18" s="90" t="s">
        <v>52</v>
      </c>
      <c r="B18" s="8">
        <v>0</v>
      </c>
      <c r="C18" s="5">
        <v>0</v>
      </c>
      <c r="D18" s="31">
        <f>IF(C18&lt;&gt;0,B18/C18,0)</f>
        <v>0</v>
      </c>
      <c r="E18" s="8">
        <v>0</v>
      </c>
      <c r="F18" s="5">
        <v>0</v>
      </c>
      <c r="G18" s="31">
        <f>IF(F18&lt;&gt;0,E18/F18,0)</f>
        <v>0</v>
      </c>
      <c r="H18" s="8">
        <v>83.62015071593882</v>
      </c>
      <c r="I18" s="5">
        <v>180.59627284964606</v>
      </c>
      <c r="J18" s="31">
        <f>IF(I18&lt;&gt;0,H18/I18,0)</f>
        <v>0.46302257181994055</v>
      </c>
      <c r="K18" s="8">
        <v>17.898481652632821</v>
      </c>
      <c r="L18" s="5">
        <v>38.655743244398785</v>
      </c>
      <c r="M18" s="31">
        <f>IF(L18&lt;&gt;0,K18/L18,0)</f>
        <v>0.46302257181994061</v>
      </c>
      <c r="N18" s="8">
        <v>0</v>
      </c>
      <c r="O18" s="5">
        <v>0</v>
      </c>
      <c r="P18" s="31">
        <f>IF(O18&lt;&gt;0,N18/O18,0)</f>
        <v>0</v>
      </c>
      <c r="Q18" s="8">
        <f t="shared" si="1"/>
        <v>101.51863236857164</v>
      </c>
      <c r="R18" s="5">
        <f t="shared" si="1"/>
        <v>219.25201609404485</v>
      </c>
      <c r="S18" s="31">
        <f>IF(R18&lt;&gt;0,Q18/R18,0)</f>
        <v>0.46302257181994055</v>
      </c>
    </row>
    <row r="19" spans="1:19" ht="12.75" customHeight="1" x14ac:dyDescent="0.25">
      <c r="A19" s="90" t="s">
        <v>55</v>
      </c>
      <c r="B19" s="8">
        <f>SUM(B15:B18)</f>
        <v>0</v>
      </c>
      <c r="C19" s="5">
        <f>C15</f>
        <v>0</v>
      </c>
      <c r="D19" s="31">
        <f>IF(C19&lt;&gt;0,B19/C19,0)</f>
        <v>0</v>
      </c>
      <c r="E19" s="8">
        <f>SUM(E15:E18)</f>
        <v>0</v>
      </c>
      <c r="F19" s="5">
        <f>F15</f>
        <v>0</v>
      </c>
      <c r="G19" s="31">
        <f>IF(F19&lt;&gt;0,E19/F19,0)</f>
        <v>0</v>
      </c>
      <c r="H19" s="8">
        <f>SUM(H15:H18)</f>
        <v>253.41078281038938</v>
      </c>
      <c r="I19" s="5">
        <f>I15</f>
        <v>180.59627284964606</v>
      </c>
      <c r="J19" s="31">
        <f>IF(I19&lt;&gt;0,H19/I19,0)</f>
        <v>1.4031894391384503</v>
      </c>
      <c r="K19" s="8">
        <f>SUM(K15:K18)</f>
        <v>57.862442139977361</v>
      </c>
      <c r="L19" s="5">
        <f>L15</f>
        <v>38.655743244398785</v>
      </c>
      <c r="M19" s="31">
        <f>IF(L19&lt;&gt;0,K19/L19,0)</f>
        <v>1.4968653370378961</v>
      </c>
      <c r="N19" s="8">
        <f>SUM(N15:N18)</f>
        <v>0</v>
      </c>
      <c r="O19" s="5">
        <f>O15</f>
        <v>0</v>
      </c>
      <c r="P19" s="31">
        <f>IF(O19&lt;&gt;0,N19/O19,0)</f>
        <v>0</v>
      </c>
      <c r="Q19" s="8">
        <f>SUM(Q15:Q18)</f>
        <v>311.27322495036674</v>
      </c>
      <c r="R19" s="5">
        <f>R15</f>
        <v>219.25201609404485</v>
      </c>
      <c r="S19" s="31">
        <f>IF(R19&lt;&gt;0,Q19/R19,0)</f>
        <v>1.419705189013408</v>
      </c>
    </row>
    <row r="20" spans="1:19" ht="12.75" customHeight="1" x14ac:dyDescent="0.25">
      <c r="A20" s="111"/>
      <c r="B20" s="32"/>
      <c r="C20" s="12"/>
      <c r="D20" s="39"/>
      <c r="E20" s="32"/>
      <c r="F20" s="12"/>
      <c r="G20" s="39"/>
      <c r="H20" s="32"/>
      <c r="I20" s="12"/>
      <c r="J20" s="39"/>
      <c r="K20" s="32"/>
      <c r="L20" s="52"/>
      <c r="M20" s="39"/>
      <c r="N20" s="32"/>
      <c r="O20" s="33"/>
      <c r="P20" s="39"/>
      <c r="Q20" s="127"/>
      <c r="R20" s="12"/>
      <c r="S20" s="39"/>
    </row>
    <row r="21" spans="1:19" ht="12.75" customHeight="1" x14ac:dyDescent="0.3">
      <c r="A21" s="64" t="s">
        <v>51</v>
      </c>
      <c r="B21" s="9">
        <f>SUM(B12,B19)</f>
        <v>0</v>
      </c>
      <c r="C21" s="5">
        <f>SUM(C12,C19)</f>
        <v>0</v>
      </c>
      <c r="D21" s="10">
        <f>IF(C21&lt;&gt;0,B21/C21,0)</f>
        <v>0</v>
      </c>
      <c r="E21" s="9">
        <f>SUM(E12,E19)</f>
        <v>66.603940251910558</v>
      </c>
      <c r="F21" s="5">
        <f>SUM(F12,F19)</f>
        <v>58.07549940337897</v>
      </c>
      <c r="G21" s="10">
        <f>IF(F21&lt;&gt;0,E21/F21,0)</f>
        <v>1.1468509257112887</v>
      </c>
      <c r="H21" s="9">
        <f>SUM(H12,H19)</f>
        <v>255.5989103351308</v>
      </c>
      <c r="I21" s="5">
        <f>SUM(I12,I19)</f>
        <v>182.69770157247098</v>
      </c>
      <c r="J21" s="10">
        <f>IF(I21&lt;&gt;0,H21/I21,0)</f>
        <v>1.3990264143183104</v>
      </c>
      <c r="K21" s="9">
        <f>SUM(K12,K19)</f>
        <v>2065.1093844432053</v>
      </c>
      <c r="L21" s="5">
        <f>SUM(L12,L19)</f>
        <v>951.03898610369652</v>
      </c>
      <c r="M21" s="10">
        <f>IF(L21&lt;&gt;0,K21/L21,0)</f>
        <v>2.1714245310844031</v>
      </c>
      <c r="N21" s="9">
        <f>SUM(N12,N19)</f>
        <v>0</v>
      </c>
      <c r="O21" s="5">
        <f>SUM(O12,O19)</f>
        <v>0</v>
      </c>
      <c r="P21" s="10">
        <f>IF(O21&lt;&gt;0,N21/O21,0)</f>
        <v>0</v>
      </c>
      <c r="Q21" s="9">
        <f>SUM(Q12,Q19)</f>
        <v>2387.3122350302465</v>
      </c>
      <c r="R21" s="5">
        <f>SUM(R12,R19)</f>
        <v>1191.8121870795464</v>
      </c>
      <c r="S21" s="10">
        <f>IF(R21&lt;&gt;0,Q21/R21,0)</f>
        <v>2.0030943305590712</v>
      </c>
    </row>
    <row r="22" spans="1:19" ht="12.75" customHeight="1" x14ac:dyDescent="0.25">
      <c r="A22" s="63"/>
      <c r="B22" s="5"/>
      <c r="C22" s="48"/>
      <c r="D22" s="49"/>
      <c r="E22" s="48"/>
      <c r="F22" s="50"/>
      <c r="H22" s="51"/>
      <c r="J22" s="49"/>
    </row>
    <row r="23" spans="1:19" ht="12.75" customHeight="1" x14ac:dyDescent="0.25">
      <c r="C23" s="6" t="s">
        <v>47</v>
      </c>
      <c r="D23" s="55">
        <f>'Table 5.11'!D25-'Table 5.7'!D21</f>
        <v>17.275212350184887</v>
      </c>
      <c r="E23" s="48"/>
      <c r="F23" s="50"/>
      <c r="G23" s="55">
        <f>'Table 5.11'!G25-'Table 5.7'!G21</f>
        <v>-1.1468509257112887</v>
      </c>
      <c r="H23" s="51"/>
      <c r="J23" s="55">
        <f>'Table 5.11'!J25-'Table 5.7'!J21</f>
        <v>20.059269598426265</v>
      </c>
      <c r="M23" s="55">
        <f>'Table 5.11'!M25-'Table 5.7'!M21</f>
        <v>18.873202868559979</v>
      </c>
      <c r="P23" s="55">
        <f>'Table 5.11'!P25-'Table 5.7'!P21</f>
        <v>17.378605895679961</v>
      </c>
      <c r="S23" s="55">
        <f>'Table 5.11'!S25-'Table 5.7'!S21</f>
        <v>18.044085277916196</v>
      </c>
    </row>
    <row r="24" spans="1:19" ht="12.75" customHeight="1" x14ac:dyDescent="0.25">
      <c r="C24" s="6" t="s">
        <v>48</v>
      </c>
      <c r="D24" s="56">
        <f>IF('Table 5.11'!D25&lt;&gt;0,D23/'Table 5.11'!D25,0)</f>
        <v>1</v>
      </c>
      <c r="F24" s="9"/>
      <c r="G24" s="56">
        <f>IF('Table 5.11'!G25&lt;&gt;0,G23/'Table 5.11'!G25,0)</f>
        <v>0</v>
      </c>
      <c r="H24" s="51"/>
      <c r="J24" s="56">
        <f>IF('Table 5.11'!J25&lt;&gt;0,J23/'Table 5.11'!J25,0)</f>
        <v>0.93480253914442246</v>
      </c>
      <c r="M24" s="56">
        <f>IF('Table 5.11'!M25&lt;&gt;0,M23/'Table 5.11'!M25,0)</f>
        <v>0.89681810517010641</v>
      </c>
      <c r="P24" s="56">
        <f>IF('Table 5.11'!P25&lt;&gt;0,P23/'Table 5.11'!P25,0)</f>
        <v>1</v>
      </c>
      <c r="S24" s="56">
        <f>IF('Table 5.11'!S25&lt;&gt;0,S23/'Table 5.11'!S25,0)</f>
        <v>0.90008099045951417</v>
      </c>
    </row>
    <row r="25" spans="1:19" hidden="1" x14ac:dyDescent="0.25"/>
    <row r="26" spans="1:19" hidden="1" x14ac:dyDescent="0.25">
      <c r="A26" s="66" t="s">
        <v>26</v>
      </c>
      <c r="B26" s="7">
        <v>0</v>
      </c>
      <c r="C26" s="7">
        <v>0</v>
      </c>
      <c r="D26" s="61"/>
      <c r="E26" s="7">
        <v>0</v>
      </c>
      <c r="F26" s="7">
        <v>0</v>
      </c>
      <c r="G26" s="61"/>
      <c r="H26" s="7">
        <v>0</v>
      </c>
      <c r="I26" s="7">
        <v>0</v>
      </c>
      <c r="J26" s="62"/>
      <c r="K26" s="7">
        <v>0</v>
      </c>
      <c r="L26" s="7">
        <v>0</v>
      </c>
      <c r="N26" s="7">
        <v>0</v>
      </c>
      <c r="O26" s="7">
        <v>0</v>
      </c>
      <c r="Q26" s="7">
        <v>0</v>
      </c>
      <c r="R26" s="7">
        <v>0</v>
      </c>
    </row>
    <row r="27" spans="1:19" ht="13" hidden="1" x14ac:dyDescent="0.3">
      <c r="A27" s="53"/>
      <c r="B27" s="54"/>
    </row>
    <row r="28" spans="1:19" ht="13" hidden="1" x14ac:dyDescent="0.3">
      <c r="A28" s="53"/>
      <c r="B28" s="54"/>
      <c r="Q28" s="7">
        <v>0</v>
      </c>
      <c r="R28" s="7">
        <v>0</v>
      </c>
    </row>
    <row r="29" spans="1:19" ht="13" hidden="1" x14ac:dyDescent="0.3">
      <c r="A29" s="53"/>
      <c r="F29" s="57"/>
      <c r="J29" s="58"/>
      <c r="Q29" s="7">
        <v>0</v>
      </c>
      <c r="R29" s="7">
        <v>0</v>
      </c>
    </row>
    <row r="30" spans="1:19" hidden="1" x14ac:dyDescent="0.25">
      <c r="A30" s="2"/>
      <c r="B30" s="41"/>
      <c r="D30" s="41"/>
      <c r="F30" s="59"/>
      <c r="H30" s="5"/>
      <c r="J30" s="5"/>
      <c r="K30" s="41"/>
      <c r="Q30" s="7">
        <v>0</v>
      </c>
      <c r="R30" s="7">
        <v>0</v>
      </c>
    </row>
    <row r="31" spans="1:19" ht="13" hidden="1" x14ac:dyDescent="0.3">
      <c r="A31" s="53"/>
      <c r="B31" s="41"/>
      <c r="F31" s="60"/>
      <c r="H31" s="5"/>
      <c r="J31" s="5"/>
      <c r="K31" s="41"/>
      <c r="Q31" s="7">
        <v>0</v>
      </c>
      <c r="R31" s="7">
        <v>0</v>
      </c>
    </row>
    <row r="32" spans="1:19" x14ac:dyDescent="0.25">
      <c r="A32" s="12"/>
      <c r="B32" s="12"/>
      <c r="C32" s="12"/>
      <c r="D32" s="12"/>
      <c r="E32" s="12"/>
      <c r="F32" s="60"/>
      <c r="H32" s="5"/>
      <c r="J32" s="5"/>
      <c r="K32" s="41"/>
    </row>
    <row r="33" spans="1:11" x14ac:dyDescent="0.25">
      <c r="A33" s="3" t="s">
        <v>27</v>
      </c>
      <c r="C33" s="21"/>
      <c r="F33" s="60"/>
      <c r="H33" s="5"/>
      <c r="J33" s="5"/>
      <c r="K33" s="41"/>
    </row>
    <row r="34" spans="1:11" x14ac:dyDescent="0.25">
      <c r="A34" s="65" t="s">
        <v>80</v>
      </c>
      <c r="C34" s="21"/>
      <c r="H34" s="41"/>
    </row>
    <row r="35" spans="1:11" x14ac:dyDescent="0.25">
      <c r="A35" s="65" t="s">
        <v>97</v>
      </c>
      <c r="B35" s="41"/>
      <c r="D35" s="41"/>
    </row>
    <row r="36" spans="1:11" x14ac:dyDescent="0.25">
      <c r="A36" s="65"/>
      <c r="D36" s="65"/>
    </row>
    <row r="37" spans="1:11" x14ac:dyDescent="0.25">
      <c r="A37" s="65"/>
      <c r="D37" s="65"/>
    </row>
    <row r="38" spans="1:11" x14ac:dyDescent="0.25">
      <c r="A38" s="3"/>
      <c r="D38" s="65"/>
    </row>
    <row r="39" spans="1:11" x14ac:dyDescent="0.25">
      <c r="A39" s="65"/>
    </row>
    <row r="40" spans="1:11" x14ac:dyDescent="0.25">
      <c r="A40" s="65"/>
    </row>
  </sheetData>
  <phoneticPr fontId="5" type="noConversion"/>
  <printOptions horizontalCentered="1"/>
  <pageMargins left="0.75" right="0.75" top="1" bottom="1" header="0.5" footer="0.5"/>
  <pageSetup scale="72" orientation="landscape" r:id="rId1"/>
  <headerFooter alignWithMargins="0">
    <oddFooter>&amp;L&amp;F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T43"/>
  <sheetViews>
    <sheetView zoomScale="70" workbookViewId="0"/>
  </sheetViews>
  <sheetFormatPr defaultRowHeight="12.5" x14ac:dyDescent="0.25"/>
  <cols>
    <col min="1" max="1" width="23.54296875" customWidth="1"/>
    <col min="2" max="3" width="8.36328125" customWidth="1"/>
    <col min="4" max="4" width="7.6328125" customWidth="1"/>
    <col min="5" max="6" width="8.36328125" customWidth="1"/>
    <col min="7" max="7" width="7.6328125" customWidth="1"/>
    <col min="8" max="9" width="8.36328125" customWidth="1"/>
    <col min="10" max="10" width="7.6328125" customWidth="1"/>
    <col min="11" max="12" width="8.36328125" customWidth="1"/>
    <col min="13" max="13" width="7.6328125" customWidth="1"/>
    <col min="14" max="15" width="8.36328125" customWidth="1"/>
    <col min="16" max="16" width="7.6328125" customWidth="1"/>
    <col min="17" max="18" width="8.36328125" customWidth="1"/>
    <col min="19" max="19" width="7.6328125" customWidth="1"/>
  </cols>
  <sheetData>
    <row r="1" spans="1:19" s="3" customFormat="1" ht="15.5" x14ac:dyDescent="0.35">
      <c r="A1" s="26" t="s">
        <v>86</v>
      </c>
      <c r="B1" s="27"/>
      <c r="C1" s="27"/>
      <c r="D1" s="27"/>
      <c r="E1" s="27"/>
      <c r="F1" s="27"/>
      <c r="G1" s="27"/>
      <c r="H1" s="27"/>
      <c r="I1" s="27"/>
      <c r="J1" s="27"/>
    </row>
    <row r="2" spans="1:19" s="3" customFormat="1" ht="15.5" x14ac:dyDescent="0.35">
      <c r="A2" s="26" t="s">
        <v>95</v>
      </c>
      <c r="B2" s="27"/>
      <c r="C2" s="27"/>
      <c r="D2" s="27"/>
      <c r="E2" s="27"/>
      <c r="F2" s="27"/>
      <c r="G2" s="27"/>
      <c r="H2" s="27"/>
      <c r="I2" s="27"/>
      <c r="J2" s="27"/>
    </row>
    <row r="3" spans="1:19" ht="12.75" customHeight="1" x14ac:dyDescent="0.25"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ht="12.75" customHeight="1" x14ac:dyDescent="0.3">
      <c r="B4" s="22" t="s">
        <v>9</v>
      </c>
      <c r="C4" s="19"/>
      <c r="D4" s="20"/>
      <c r="E4" s="22" t="s">
        <v>5</v>
      </c>
      <c r="F4" s="19"/>
      <c r="G4" s="20"/>
      <c r="H4" s="23" t="s">
        <v>21</v>
      </c>
      <c r="I4" s="19"/>
      <c r="J4" s="20"/>
      <c r="K4" s="22" t="s">
        <v>4</v>
      </c>
      <c r="L4" s="19"/>
      <c r="M4" s="20"/>
      <c r="N4" s="22" t="s">
        <v>6</v>
      </c>
      <c r="O4" s="19"/>
      <c r="P4" s="20"/>
      <c r="Q4" s="22" t="s">
        <v>20</v>
      </c>
      <c r="R4" s="19"/>
      <c r="S4" s="20"/>
    </row>
    <row r="5" spans="1:19" ht="12.75" customHeight="1" x14ac:dyDescent="0.25">
      <c r="B5" s="13" t="s">
        <v>16</v>
      </c>
      <c r="C5" s="14" t="s">
        <v>15</v>
      </c>
      <c r="D5" s="15" t="s">
        <v>17</v>
      </c>
      <c r="E5" s="13" t="s">
        <v>16</v>
      </c>
      <c r="F5" s="14" t="s">
        <v>15</v>
      </c>
      <c r="G5" s="15" t="s">
        <v>17</v>
      </c>
      <c r="H5" s="13" t="s">
        <v>16</v>
      </c>
      <c r="I5" s="14" t="s">
        <v>15</v>
      </c>
      <c r="J5" s="15" t="s">
        <v>17</v>
      </c>
      <c r="K5" s="13" t="s">
        <v>16</v>
      </c>
      <c r="L5" s="14" t="s">
        <v>15</v>
      </c>
      <c r="M5" s="15" t="s">
        <v>17</v>
      </c>
      <c r="N5" s="13" t="s">
        <v>16</v>
      </c>
      <c r="O5" s="14" t="s">
        <v>15</v>
      </c>
      <c r="P5" s="15" t="s">
        <v>17</v>
      </c>
      <c r="Q5" s="13" t="s">
        <v>16</v>
      </c>
      <c r="R5" s="14" t="s">
        <v>15</v>
      </c>
      <c r="S5" s="15" t="s">
        <v>17</v>
      </c>
    </row>
    <row r="6" spans="1:19" ht="12.75" customHeight="1" x14ac:dyDescent="0.25">
      <c r="A6" s="39"/>
      <c r="B6" s="16" t="s">
        <v>18</v>
      </c>
      <c r="C6" s="17" t="s">
        <v>19</v>
      </c>
      <c r="D6" s="18" t="s">
        <v>16</v>
      </c>
      <c r="E6" s="16" t="s">
        <v>18</v>
      </c>
      <c r="F6" s="17" t="s">
        <v>19</v>
      </c>
      <c r="G6" s="18" t="s">
        <v>16</v>
      </c>
      <c r="H6" s="16" t="s">
        <v>18</v>
      </c>
      <c r="I6" s="17" t="s">
        <v>19</v>
      </c>
      <c r="J6" s="18" t="s">
        <v>16</v>
      </c>
      <c r="K6" s="16" t="s">
        <v>18</v>
      </c>
      <c r="L6" s="17" t="s">
        <v>19</v>
      </c>
      <c r="M6" s="18" t="s">
        <v>16</v>
      </c>
      <c r="N6" s="16" t="s">
        <v>18</v>
      </c>
      <c r="O6" s="17" t="s">
        <v>19</v>
      </c>
      <c r="P6" s="18" t="s">
        <v>16</v>
      </c>
      <c r="Q6" s="16" t="s">
        <v>18</v>
      </c>
      <c r="R6" s="17" t="s">
        <v>19</v>
      </c>
      <c r="S6" s="18" t="s">
        <v>16</v>
      </c>
    </row>
    <row r="7" spans="1:19" ht="12.75" customHeight="1" x14ac:dyDescent="0.3">
      <c r="A7" s="88" t="s">
        <v>41</v>
      </c>
      <c r="B7" s="112"/>
      <c r="C7" s="113"/>
      <c r="D7" s="114"/>
      <c r="E7" s="117"/>
      <c r="F7" s="118"/>
      <c r="G7" s="119"/>
      <c r="H7" s="121"/>
      <c r="I7" s="122"/>
      <c r="J7" s="114"/>
      <c r="K7" s="71"/>
      <c r="L7" s="105"/>
      <c r="M7" s="124"/>
      <c r="N7" s="71"/>
      <c r="O7" s="122"/>
      <c r="P7" s="119"/>
      <c r="Q7" s="71"/>
      <c r="R7" s="122"/>
      <c r="S7" s="119"/>
    </row>
    <row r="8" spans="1:19" ht="12.75" customHeight="1" x14ac:dyDescent="0.3">
      <c r="A8" s="109" t="s">
        <v>49</v>
      </c>
      <c r="B8" s="8"/>
      <c r="C8" s="5"/>
      <c r="D8" s="30"/>
      <c r="E8" s="8"/>
      <c r="F8" s="5"/>
      <c r="G8" s="30"/>
      <c r="H8" s="8"/>
      <c r="I8" s="5"/>
      <c r="J8" s="30"/>
      <c r="K8" s="8"/>
      <c r="L8" s="5"/>
      <c r="M8" s="30"/>
      <c r="N8" s="8"/>
      <c r="O8" s="5"/>
      <c r="P8" s="30"/>
      <c r="Q8" s="29"/>
      <c r="S8" s="30"/>
    </row>
    <row r="9" spans="1:19" ht="12.75" customHeight="1" x14ac:dyDescent="0.25">
      <c r="A9" s="90" t="s">
        <v>28</v>
      </c>
      <c r="B9" s="8">
        <f>'Table 5.5'!B17</f>
        <v>9690.7518578651088</v>
      </c>
      <c r="C9" s="5">
        <f>'Table 5.5'!C17</f>
        <v>55928.231369999994</v>
      </c>
      <c r="D9" s="31">
        <f>IF(C9&lt;&gt;0,B9/C9,0)</f>
        <v>0.17327120168980073</v>
      </c>
      <c r="E9" s="8">
        <f>'Table 5.5'!E17</f>
        <v>97.80389977184808</v>
      </c>
      <c r="F9" s="5">
        <f>'Table 5.5'!F17</f>
        <v>564.9316300000005</v>
      </c>
      <c r="G9" s="31">
        <f>IF(F9&lt;&gt;0,E9/F9,0)</f>
        <v>0.17312519706472798</v>
      </c>
      <c r="H9" s="8">
        <f>'Table 5.5'!H17</f>
        <v>8907.1436654590889</v>
      </c>
      <c r="I9" s="5">
        <f>'Table 5.5'!I17</f>
        <v>51490.622714413585</v>
      </c>
      <c r="J9" s="31">
        <f>IF(I9&lt;&gt;0,H9/I9,0)</f>
        <v>0.17298574373165901</v>
      </c>
      <c r="K9" s="8">
        <f>'Table 5.5'!K17</f>
        <v>0</v>
      </c>
      <c r="L9" s="5">
        <f>'Table 5.5'!L17</f>
        <v>0</v>
      </c>
      <c r="M9" s="31">
        <f>IF(L9&lt;&gt;0,K9/L9,0)</f>
        <v>0</v>
      </c>
      <c r="N9" s="8">
        <f>'Table 5.5'!N17</f>
        <v>0</v>
      </c>
      <c r="O9" s="5">
        <f>'Table 5.5'!O17</f>
        <v>0</v>
      </c>
      <c r="P9" s="31">
        <f>IF(O9&lt;&gt;0,N9/O9,0)</f>
        <v>0</v>
      </c>
      <c r="Q9" s="8">
        <f>'Table 5.5'!Q17</f>
        <v>18695.699423096048</v>
      </c>
      <c r="R9" s="5">
        <f>'Table 5.5'!R17</f>
        <v>107983.78571441358</v>
      </c>
      <c r="S9" s="31">
        <f>IF(R9&lt;&gt;0,Q9/R9,0)</f>
        <v>0.17313432104094645</v>
      </c>
    </row>
    <row r="10" spans="1:19" ht="12.75" customHeight="1" x14ac:dyDescent="0.25">
      <c r="A10" s="90" t="s">
        <v>29</v>
      </c>
      <c r="B10" s="8">
        <f>'Table 5.6'!B12</f>
        <v>212.31158573757668</v>
      </c>
      <c r="C10" s="5">
        <f>'Table 5.6'!C12</f>
        <v>221.44</v>
      </c>
      <c r="D10" s="31">
        <f>IF(C10&lt;&gt;0,B10/C10,0)</f>
        <v>0.95877703096810274</v>
      </c>
      <c r="E10" s="8">
        <f>'Table 5.6'!E12</f>
        <v>26181.371808006592</v>
      </c>
      <c r="F10" s="5">
        <f>'Table 5.6'!F12</f>
        <v>27196.709330765894</v>
      </c>
      <c r="G10" s="31">
        <f>IF(F10&lt;&gt;0,E10/F10,0)</f>
        <v>0.96266689802759642</v>
      </c>
      <c r="H10" s="8">
        <f>'Table 5.6'!H12</f>
        <v>413.0826711769206</v>
      </c>
      <c r="I10" s="5">
        <f>'Table 5.6'!I12</f>
        <v>428.47063415113377</v>
      </c>
      <c r="J10" s="31">
        <f>IF(I10&lt;&gt;0,H10/I10,0)</f>
        <v>0.96408630662705952</v>
      </c>
      <c r="K10" s="8">
        <f>'Table 5.6'!K12</f>
        <v>0</v>
      </c>
      <c r="L10" s="5">
        <f>'Table 5.6'!L12</f>
        <v>0</v>
      </c>
      <c r="M10" s="31">
        <f>IF(L10&lt;&gt;0,K10/L10,0)</f>
        <v>0</v>
      </c>
      <c r="N10" s="8">
        <f>'Table 5.6'!N12</f>
        <v>0</v>
      </c>
      <c r="O10" s="5">
        <f>'Table 5.6'!O12</f>
        <v>0</v>
      </c>
      <c r="P10" s="31">
        <f>IF(O10&lt;&gt;0,N10/O10,0)</f>
        <v>0</v>
      </c>
      <c r="Q10" s="8">
        <f>'Table 5.6'!Q12</f>
        <v>26806.766064921088</v>
      </c>
      <c r="R10" s="5">
        <f>'Table 5.6'!R12</f>
        <v>27846.619964917027</v>
      </c>
      <c r="S10" s="31">
        <f>IF(R10&lt;&gt;0,Q10/R10,0)</f>
        <v>0.96265780546055446</v>
      </c>
    </row>
    <row r="11" spans="1:19" ht="12.75" customHeight="1" x14ac:dyDescent="0.25">
      <c r="A11" s="90" t="s">
        <v>33</v>
      </c>
      <c r="B11" s="8">
        <f>'Table 5.7'!B12</f>
        <v>0</v>
      </c>
      <c r="C11" s="5">
        <f>'Table 5.7'!C12</f>
        <v>0</v>
      </c>
      <c r="D11" s="31">
        <f>IF(C11&lt;&gt;0,B11/C11,0)</f>
        <v>0</v>
      </c>
      <c r="E11" s="8">
        <f>'Table 5.7'!E12</f>
        <v>66.603940251910558</v>
      </c>
      <c r="F11" s="5">
        <f>'Table 5.7'!F12</f>
        <v>58.07549940337897</v>
      </c>
      <c r="G11" s="31">
        <f>IF(F11&lt;&gt;0,E11/F11,0)</f>
        <v>1.1468509257112887</v>
      </c>
      <c r="H11" s="8">
        <f>'Table 5.7'!H12</f>
        <v>2.1881275247414309</v>
      </c>
      <c r="I11" s="5">
        <f>'Table 5.7'!I12</f>
        <v>2.1014287228249069</v>
      </c>
      <c r="J11" s="31">
        <f>IF(I11&lt;&gt;0,H11/I11,0)</f>
        <v>1.0412570747581562</v>
      </c>
      <c r="K11" s="8">
        <f>'Table 5.7'!K12</f>
        <v>2007.2469423032278</v>
      </c>
      <c r="L11" s="5">
        <f>'Table 5.7'!L12</f>
        <v>912.38324285929775</v>
      </c>
      <c r="M11" s="31">
        <f>IF(L11&lt;&gt;0,K11/L11,0)</f>
        <v>2.2000041736987197</v>
      </c>
      <c r="N11" s="8">
        <f>'Table 5.7'!N12</f>
        <v>0</v>
      </c>
      <c r="O11" s="5">
        <f>'Table 5.7'!O12</f>
        <v>0</v>
      </c>
      <c r="P11" s="31">
        <f>IF(O11&lt;&gt;0,N11/O11,0)</f>
        <v>0</v>
      </c>
      <c r="Q11" s="8">
        <f>'Table 5.7'!Q12</f>
        <v>2076.03901007988</v>
      </c>
      <c r="R11" s="5">
        <f>'Table 5.7'!R12</f>
        <v>972.5601709855016</v>
      </c>
      <c r="S11" s="31">
        <f>IF(R11&lt;&gt;0,Q11/R11,0)</f>
        <v>2.1346124096118557</v>
      </c>
    </row>
    <row r="12" spans="1:19" ht="12.75" customHeight="1" x14ac:dyDescent="0.25">
      <c r="A12" s="90" t="s">
        <v>55</v>
      </c>
      <c r="B12" s="8">
        <f>SUM(B9:B11)</f>
        <v>9903.0634436026849</v>
      </c>
      <c r="C12" s="5">
        <f>SUM(C9:C11)</f>
        <v>56149.671369999996</v>
      </c>
      <c r="D12" s="31">
        <f>IF(C12&lt;&gt;0,B12/C12,0)</f>
        <v>0.17636903657629877</v>
      </c>
      <c r="E12" s="8">
        <f>SUM(E9:E11)</f>
        <v>26345.779648030348</v>
      </c>
      <c r="F12" s="5">
        <f>SUM(F9:F11)</f>
        <v>27819.716460169271</v>
      </c>
      <c r="G12" s="31">
        <f>IF(F12&lt;&gt;0,E12/F12,0)</f>
        <v>0.94701826619084262</v>
      </c>
      <c r="H12" s="8">
        <f>SUM(H9:H11)</f>
        <v>9322.4144641607509</v>
      </c>
      <c r="I12" s="5">
        <f>SUM(I9:I11)</f>
        <v>51921.194777287543</v>
      </c>
      <c r="J12" s="31">
        <f>IF(I12&lt;&gt;0,H12/I12,0)</f>
        <v>0.17954930552250614</v>
      </c>
      <c r="K12" s="8">
        <f>SUM(K9:K11)</f>
        <v>2007.2469423032278</v>
      </c>
      <c r="L12" s="5">
        <f>SUM(L9:L11)</f>
        <v>912.38324285929775</v>
      </c>
      <c r="M12" s="31">
        <f>IF(L12&lt;&gt;0,K12/L12,0)</f>
        <v>2.2000041736987197</v>
      </c>
      <c r="N12" s="8">
        <f>SUM(N9:N11)</f>
        <v>0</v>
      </c>
      <c r="O12" s="5">
        <f>SUM(O9:O11)</f>
        <v>0</v>
      </c>
      <c r="P12" s="31">
        <f>IF(O12&lt;&gt;0,N12/O12,0)</f>
        <v>0</v>
      </c>
      <c r="Q12" s="8">
        <f>SUM(Q9:Q11)</f>
        <v>47578.50449809702</v>
      </c>
      <c r="R12" s="5">
        <f>SUM(R9:R11)</f>
        <v>136802.9658503161</v>
      </c>
      <c r="S12" s="31">
        <f>IF(R12&lt;&gt;0,Q12/R12,0)</f>
        <v>0.34778854538983728</v>
      </c>
    </row>
    <row r="13" spans="1:19" ht="12.75" customHeight="1" x14ac:dyDescent="0.25">
      <c r="A13" s="129"/>
      <c r="B13" s="8"/>
      <c r="C13" s="5"/>
      <c r="D13" s="30"/>
      <c r="E13" s="8"/>
      <c r="F13" s="5"/>
      <c r="G13" s="30"/>
      <c r="H13" s="8"/>
      <c r="I13" s="5"/>
      <c r="J13" s="30"/>
      <c r="K13" s="8"/>
      <c r="L13" s="5"/>
      <c r="M13" s="30"/>
      <c r="N13" s="8"/>
      <c r="O13" s="5"/>
      <c r="P13" s="30"/>
      <c r="Q13" s="8"/>
      <c r="R13" s="5"/>
      <c r="S13" s="30"/>
    </row>
    <row r="14" spans="1:19" ht="12.75" customHeight="1" x14ac:dyDescent="0.3">
      <c r="A14" s="109" t="s">
        <v>50</v>
      </c>
      <c r="B14" s="8"/>
      <c r="C14" s="5"/>
      <c r="D14" s="30"/>
      <c r="E14" s="8"/>
      <c r="F14" s="5"/>
      <c r="G14" s="30"/>
      <c r="H14" s="8"/>
      <c r="I14" s="5"/>
      <c r="J14" s="30"/>
      <c r="K14" s="8"/>
      <c r="L14" s="5"/>
      <c r="M14" s="30"/>
      <c r="N14" s="8"/>
      <c r="O14" s="5"/>
      <c r="P14" s="30"/>
      <c r="Q14" s="8"/>
      <c r="R14" s="5"/>
      <c r="S14" s="30"/>
    </row>
    <row r="15" spans="1:19" ht="12.75" customHeight="1" x14ac:dyDescent="0.25">
      <c r="A15" s="90" t="s">
        <v>28</v>
      </c>
      <c r="B15" s="8">
        <f>'Table 5.5'!B28</f>
        <v>38323.322015590777</v>
      </c>
      <c r="C15" s="5">
        <f>'Table 5.5'!C28</f>
        <v>180675.83629696385</v>
      </c>
      <c r="D15" s="31">
        <f>IF(C15&lt;&gt;0,B15/C15,0)</f>
        <v>0.21211094300735098</v>
      </c>
      <c r="E15" s="8">
        <f>'Table 5.5'!E28</f>
        <v>25.338541471954482</v>
      </c>
      <c r="F15" s="5">
        <f>'Table 5.5'!F28</f>
        <v>111.72127199999989</v>
      </c>
      <c r="G15" s="31">
        <f>IF(F15&lt;&gt;0,E15/F15,0)</f>
        <v>0.22680140512501959</v>
      </c>
      <c r="H15" s="8">
        <f>'Table 5.5'!H28</f>
        <v>23485.372040633356</v>
      </c>
      <c r="I15" s="5">
        <f>'Table 5.5'!I28</f>
        <v>113110.11202756222</v>
      </c>
      <c r="J15" s="31">
        <f>IF(I15&lt;&gt;0,H15/I15,0)</f>
        <v>0.20763282450741924</v>
      </c>
      <c r="K15" s="8">
        <f>'Table 5.5'!K28</f>
        <v>0</v>
      </c>
      <c r="L15" s="5">
        <f>'Table 5.5'!L28</f>
        <v>0</v>
      </c>
      <c r="M15" s="31">
        <f>IF(L15&lt;&gt;0,K15/L15,0)</f>
        <v>0</v>
      </c>
      <c r="N15" s="8">
        <f>'Table 5.5'!N28</f>
        <v>502.60541552031168</v>
      </c>
      <c r="O15" s="5">
        <f>'Table 5.5'!O28</f>
        <v>2280.4273147156146</v>
      </c>
      <c r="P15" s="31">
        <f>IF(O15&lt;&gt;0,N15/O15,0)</f>
        <v>0.22039966469310168</v>
      </c>
      <c r="Q15" s="8">
        <f>'Table 5.5'!Q28</f>
        <v>62336.638013216405</v>
      </c>
      <c r="R15" s="5">
        <f>'Table 5.5'!R28</f>
        <v>296178.09691124171</v>
      </c>
      <c r="S15" s="31">
        <f>IF(R15&lt;&gt;0,Q15/R15,0)</f>
        <v>0.21047011464827317</v>
      </c>
    </row>
    <row r="16" spans="1:19" ht="12.75" customHeight="1" x14ac:dyDescent="0.25">
      <c r="A16" s="90" t="s">
        <v>29</v>
      </c>
      <c r="B16" s="8">
        <f>'Table 5.6'!B19</f>
        <v>874.69892630197842</v>
      </c>
      <c r="C16" s="5">
        <f>'Table 5.6'!C19</f>
        <v>843.5216985977213</v>
      </c>
      <c r="D16" s="31">
        <f>IF(C16&lt;&gt;0,B16/C16,0)</f>
        <v>1.03696078921987</v>
      </c>
      <c r="E16" s="8">
        <f>'Table 5.6'!E19</f>
        <v>25681.848302599494</v>
      </c>
      <c r="F16" s="5">
        <f>'Table 5.6'!F19</f>
        <v>25432.955658525672</v>
      </c>
      <c r="G16" s="31">
        <f>IF(F16&lt;&gt;0,E16/F16,0)</f>
        <v>1.0097862256914047</v>
      </c>
      <c r="H16" s="8">
        <f>'Table 5.6'!H19</f>
        <v>2934.6949406876556</v>
      </c>
      <c r="I16" s="5">
        <f>'Table 5.6'!I19</f>
        <v>2927.0374340334074</v>
      </c>
      <c r="J16" s="31">
        <f>IF(I16&lt;&gt;0,H16/I16,0)</f>
        <v>1.0026161287058417</v>
      </c>
      <c r="K16" s="8">
        <f>'Table 5.6'!K19</f>
        <v>118.80235248878111</v>
      </c>
      <c r="L16" s="5">
        <f>'Table 5.6'!L19</f>
        <v>115.47000752355278</v>
      </c>
      <c r="M16" s="31">
        <f>IF(L16&lt;&gt;0,K16/L16,0)</f>
        <v>1.0288589655157736</v>
      </c>
      <c r="N16" s="8">
        <f>'Table 5.6'!N19</f>
        <v>0</v>
      </c>
      <c r="O16" s="5">
        <f>'Table 5.6'!O19</f>
        <v>0</v>
      </c>
      <c r="P16" s="31">
        <f>IF(O16&lt;&gt;0,N16/O16,0)</f>
        <v>0</v>
      </c>
      <c r="Q16" s="8">
        <f>'Table 5.6'!Q19</f>
        <v>29610.044522077907</v>
      </c>
      <c r="R16" s="5">
        <f>'Table 5.6'!R19</f>
        <v>29318.984798680351</v>
      </c>
      <c r="S16" s="31">
        <f>IF(R16&lt;&gt;0,Q16/R16,0)</f>
        <v>1.0099273465775205</v>
      </c>
    </row>
    <row r="17" spans="1:20" ht="12.75" customHeight="1" x14ac:dyDescent="0.25">
      <c r="A17" s="90" t="s">
        <v>33</v>
      </c>
      <c r="B17" s="8">
        <f>'Table 5.7'!B19</f>
        <v>0</v>
      </c>
      <c r="C17" s="5">
        <f>'Table 5.7'!C19</f>
        <v>0</v>
      </c>
      <c r="D17" s="31">
        <f>IF(C17&lt;&gt;0,B17/C17,0)</f>
        <v>0</v>
      </c>
      <c r="E17" s="8">
        <f>'Table 5.7'!E19</f>
        <v>0</v>
      </c>
      <c r="F17" s="5">
        <f>'Table 5.7'!F19</f>
        <v>0</v>
      </c>
      <c r="G17" s="31">
        <f>IF(F17&lt;&gt;0,E17/F17,0)</f>
        <v>0</v>
      </c>
      <c r="H17" s="8">
        <f>'Table 5.7'!H19</f>
        <v>253.41078281038938</v>
      </c>
      <c r="I17" s="5">
        <f>'Table 5.7'!I19</f>
        <v>180.59627284964606</v>
      </c>
      <c r="J17" s="31">
        <f>IF(I17&lt;&gt;0,H17/I17,0)</f>
        <v>1.4031894391384503</v>
      </c>
      <c r="K17" s="8">
        <f>'Table 5.7'!K19</f>
        <v>57.862442139977361</v>
      </c>
      <c r="L17" s="5">
        <f>'Table 5.7'!L19</f>
        <v>38.655743244398785</v>
      </c>
      <c r="M17" s="31">
        <f>IF(L17&lt;&gt;0,K17/L17,0)</f>
        <v>1.4968653370378961</v>
      </c>
      <c r="N17" s="8">
        <f>'Table 5.7'!N19</f>
        <v>0</v>
      </c>
      <c r="O17" s="5">
        <f>'Table 5.7'!O19</f>
        <v>0</v>
      </c>
      <c r="P17" s="31">
        <f>IF(O17&lt;&gt;0,N17/O17,0)</f>
        <v>0</v>
      </c>
      <c r="Q17" s="8">
        <f>'Table 5.7'!Q19</f>
        <v>311.27322495036674</v>
      </c>
      <c r="R17" s="5">
        <f>'Table 5.7'!R19</f>
        <v>219.25201609404485</v>
      </c>
      <c r="S17" s="31">
        <f>IF(R17&lt;&gt;0,Q17/R17,0)</f>
        <v>1.419705189013408</v>
      </c>
    </row>
    <row r="18" spans="1:20" ht="12.75" customHeight="1" x14ac:dyDescent="0.25">
      <c r="A18" s="90" t="s">
        <v>55</v>
      </c>
      <c r="B18" s="8">
        <f>SUM(B15:B17)</f>
        <v>39198.020941892755</v>
      </c>
      <c r="C18" s="5">
        <f>SUM(C15:C17)</f>
        <v>181519.35799556159</v>
      </c>
      <c r="D18" s="31">
        <f>IF(C18&lt;&gt;0,B18/C18,0)</f>
        <v>0.21594402588649086</v>
      </c>
      <c r="E18" s="8">
        <f>SUM(E15:E17)</f>
        <v>25707.18684407145</v>
      </c>
      <c r="F18" s="5">
        <f>SUM(F15:F17)</f>
        <v>25544.676930525671</v>
      </c>
      <c r="G18" s="31">
        <f>IF(F18&lt;&gt;0,E18/F18,0)</f>
        <v>1.0063617916949101</v>
      </c>
      <c r="H18" s="8">
        <f>SUM(H15:H17)</f>
        <v>26673.477764131399</v>
      </c>
      <c r="I18" s="5">
        <f>SUM(I15:I17)</f>
        <v>116217.74573444529</v>
      </c>
      <c r="J18" s="31">
        <f>IF(I18&lt;&gt;0,H18/I18,0)</f>
        <v>0.22951295084555887</v>
      </c>
      <c r="K18" s="8">
        <f>SUM(K15:K17)</f>
        <v>176.66479462875847</v>
      </c>
      <c r="L18" s="5">
        <f>SUM(L15:L17)</f>
        <v>154.12575076795156</v>
      </c>
      <c r="M18" s="31">
        <f>IF(L18&lt;&gt;0,K18/L18,0)</f>
        <v>1.1462380150526645</v>
      </c>
      <c r="N18" s="8">
        <f>SUM(N15:N17)</f>
        <v>502.60541552031168</v>
      </c>
      <c r="O18" s="5">
        <f>SUM(O15:O17)</f>
        <v>2280.4273147156146</v>
      </c>
      <c r="P18" s="31">
        <f>IF(O18&lt;&gt;0,N18/O18,0)</f>
        <v>0.22039966469310168</v>
      </c>
      <c r="Q18" s="8">
        <f>SUM(Q15:Q17)</f>
        <v>92257.955760244673</v>
      </c>
      <c r="R18" s="5">
        <f>SUM(R15:R17)</f>
        <v>325716.33372601611</v>
      </c>
      <c r="S18" s="31">
        <f>IF(R18&lt;&gt;0,Q18/R18,0)</f>
        <v>0.28324632880661615</v>
      </c>
    </row>
    <row r="19" spans="1:20" ht="12.75" customHeight="1" x14ac:dyDescent="0.25">
      <c r="A19" s="130"/>
      <c r="B19" s="32"/>
      <c r="C19" s="33"/>
      <c r="D19" s="35"/>
      <c r="E19" s="32"/>
      <c r="F19" s="33"/>
      <c r="G19" s="35"/>
      <c r="H19" s="32"/>
      <c r="I19" s="33"/>
      <c r="J19" s="35"/>
      <c r="K19" s="32"/>
      <c r="L19" s="33"/>
      <c r="M19" s="35"/>
      <c r="N19" s="32"/>
      <c r="O19" s="33"/>
      <c r="P19" s="35"/>
      <c r="Q19" s="32"/>
      <c r="R19" s="33"/>
      <c r="S19" s="35"/>
    </row>
    <row r="20" spans="1:20" ht="12.75" customHeight="1" x14ac:dyDescent="0.3">
      <c r="A20" s="131" t="s">
        <v>73</v>
      </c>
      <c r="B20" s="104"/>
      <c r="C20" s="105"/>
      <c r="D20" s="107"/>
      <c r="E20" s="104"/>
      <c r="F20" s="105"/>
      <c r="G20" s="107"/>
      <c r="H20" s="104"/>
      <c r="I20" s="105"/>
      <c r="J20" s="107"/>
      <c r="K20" s="104"/>
      <c r="L20" s="105"/>
      <c r="M20" s="107"/>
      <c r="N20" s="104"/>
      <c r="O20" s="105"/>
      <c r="P20" s="107"/>
      <c r="Q20" s="104"/>
      <c r="R20" s="105"/>
      <c r="S20" s="107"/>
    </row>
    <row r="21" spans="1:20" ht="12.75" customHeight="1" x14ac:dyDescent="0.25">
      <c r="A21" s="90" t="s">
        <v>28</v>
      </c>
      <c r="B21" s="8">
        <f t="shared" ref="B21:C23" si="0">SUM(B9,B15)</f>
        <v>48014.073873455884</v>
      </c>
      <c r="C21" s="5">
        <f t="shared" si="0"/>
        <v>236604.06766696385</v>
      </c>
      <c r="D21" s="31">
        <f>IF(C21&lt;&gt;0,B21/C21,0)</f>
        <v>0.20293004404742071</v>
      </c>
      <c r="E21" s="8">
        <f t="shared" ref="E21:F23" si="1">SUM(E9,E15)</f>
        <v>123.14244124380257</v>
      </c>
      <c r="F21" s="5">
        <f t="shared" si="1"/>
        <v>676.65290200000038</v>
      </c>
      <c r="G21" s="31">
        <f>IF(F21&lt;&gt;0,E21/F21,0)</f>
        <v>0.18198760528452221</v>
      </c>
      <c r="H21" s="8">
        <f t="shared" ref="H21:I23" si="2">SUM(H9,H15)</f>
        <v>32392.515706092447</v>
      </c>
      <c r="I21" s="5">
        <f t="shared" si="2"/>
        <v>164600.73474197582</v>
      </c>
      <c r="J21" s="31">
        <f>IF(I21&lt;&gt;0,H21/I21,0)</f>
        <v>0.19679447820734325</v>
      </c>
      <c r="K21" s="8">
        <f t="shared" ref="K21:L23" si="3">SUM(K9,K15)</f>
        <v>0</v>
      </c>
      <c r="L21" s="5">
        <f t="shared" si="3"/>
        <v>0</v>
      </c>
      <c r="M21" s="31">
        <f>IF(L21&lt;&gt;0,K21/L21,0)</f>
        <v>0</v>
      </c>
      <c r="N21" s="8">
        <f t="shared" ref="N21:O23" si="4">SUM(N9,N15)</f>
        <v>502.60541552031168</v>
      </c>
      <c r="O21" s="5">
        <f t="shared" si="4"/>
        <v>2280.4273147156146</v>
      </c>
      <c r="P21" s="31">
        <f>IF(O21&lt;&gt;0,N21/O21,0)</f>
        <v>0.22039966469310168</v>
      </c>
      <c r="Q21" s="8">
        <f t="shared" ref="Q21:R23" si="5">SUM(Q9,Q15)</f>
        <v>81032.33743631246</v>
      </c>
      <c r="R21" s="5">
        <f t="shared" si="5"/>
        <v>404161.88262565527</v>
      </c>
      <c r="S21" s="31">
        <f>IF(R21&lt;&gt;0,Q21/R21,0)</f>
        <v>0.20049475450253337</v>
      </c>
      <c r="T21" s="10"/>
    </row>
    <row r="22" spans="1:20" ht="12.75" customHeight="1" x14ac:dyDescent="0.25">
      <c r="A22" s="90" t="s">
        <v>29</v>
      </c>
      <c r="B22" s="8">
        <f t="shared" si="0"/>
        <v>1087.0105120395551</v>
      </c>
      <c r="C22" s="5">
        <f t="shared" si="0"/>
        <v>1064.9616985977214</v>
      </c>
      <c r="D22" s="31">
        <f>IF(C22&lt;&gt;0,B22/C22,0)</f>
        <v>1.0207038558014494</v>
      </c>
      <c r="E22" s="8">
        <f t="shared" si="1"/>
        <v>51863.220110606082</v>
      </c>
      <c r="F22" s="5">
        <f t="shared" si="1"/>
        <v>52629.664989291567</v>
      </c>
      <c r="G22" s="31">
        <f>IF(F22&lt;&gt;0,E22/F22,0)</f>
        <v>0.98543701771916214</v>
      </c>
      <c r="H22" s="8">
        <f t="shared" si="2"/>
        <v>3347.7776118645761</v>
      </c>
      <c r="I22" s="5">
        <f t="shared" si="2"/>
        <v>3355.5080681845411</v>
      </c>
      <c r="J22" s="31">
        <f>IF(I22&lt;&gt;0,H22/I22,0)</f>
        <v>0.99769618902327728</v>
      </c>
      <c r="K22" s="8">
        <f t="shared" si="3"/>
        <v>118.80235248878111</v>
      </c>
      <c r="L22" s="5">
        <f t="shared" si="3"/>
        <v>115.47000752355278</v>
      </c>
      <c r="M22" s="31">
        <f>IF(L22&lt;&gt;0,K22/L22,0)</f>
        <v>1.0288589655157736</v>
      </c>
      <c r="N22" s="8">
        <f t="shared" si="4"/>
        <v>0</v>
      </c>
      <c r="O22" s="5">
        <f t="shared" si="4"/>
        <v>0</v>
      </c>
      <c r="P22" s="31">
        <f>IF(O22&lt;&gt;0,N22/O22,0)</f>
        <v>0</v>
      </c>
      <c r="Q22" s="8">
        <f t="shared" si="5"/>
        <v>56416.810586998996</v>
      </c>
      <c r="R22" s="5">
        <f t="shared" si="5"/>
        <v>57165.604763597381</v>
      </c>
      <c r="S22" s="31">
        <f>IF(R22&lt;&gt;0,Q22/R22,0)</f>
        <v>0.9869013162775947</v>
      </c>
      <c r="T22" s="10"/>
    </row>
    <row r="23" spans="1:20" ht="12.75" customHeight="1" x14ac:dyDescent="0.25">
      <c r="A23" s="90" t="s">
        <v>33</v>
      </c>
      <c r="B23" s="8">
        <f t="shared" si="0"/>
        <v>0</v>
      </c>
      <c r="C23" s="5">
        <f t="shared" si="0"/>
        <v>0</v>
      </c>
      <c r="D23" s="31">
        <f>IF(C23&lt;&gt;0,B23/C23,0)</f>
        <v>0</v>
      </c>
      <c r="E23" s="8">
        <f t="shared" si="1"/>
        <v>66.603940251910558</v>
      </c>
      <c r="F23" s="5">
        <f t="shared" si="1"/>
        <v>58.07549940337897</v>
      </c>
      <c r="G23" s="31">
        <f>IF(F23&lt;&gt;0,E23/F23,0)</f>
        <v>1.1468509257112887</v>
      </c>
      <c r="H23" s="8">
        <f t="shared" si="2"/>
        <v>255.5989103351308</v>
      </c>
      <c r="I23" s="5">
        <f t="shared" si="2"/>
        <v>182.69770157247098</v>
      </c>
      <c r="J23" s="31">
        <f>IF(I23&lt;&gt;0,H23/I23,0)</f>
        <v>1.3990264143183104</v>
      </c>
      <c r="K23" s="8">
        <f t="shared" si="3"/>
        <v>2065.1093844432053</v>
      </c>
      <c r="L23" s="5">
        <f t="shared" si="3"/>
        <v>951.03898610369652</v>
      </c>
      <c r="M23" s="31">
        <f>IF(L23&lt;&gt;0,K23/L23,0)</f>
        <v>2.1714245310844031</v>
      </c>
      <c r="N23" s="8">
        <f t="shared" si="4"/>
        <v>0</v>
      </c>
      <c r="O23" s="5">
        <f t="shared" si="4"/>
        <v>0</v>
      </c>
      <c r="P23" s="31">
        <f>IF(O23&lt;&gt;0,N23/O23,0)</f>
        <v>0</v>
      </c>
      <c r="Q23" s="8">
        <f t="shared" si="5"/>
        <v>2387.3122350302465</v>
      </c>
      <c r="R23" s="5">
        <f t="shared" si="5"/>
        <v>1191.8121870795464</v>
      </c>
      <c r="S23" s="31">
        <f>IF(R23&lt;&gt;0,Q23/R23,0)</f>
        <v>2.0030943305590712</v>
      </c>
      <c r="T23" s="10"/>
    </row>
    <row r="24" spans="1:20" ht="12.75" customHeight="1" x14ac:dyDescent="0.25">
      <c r="A24" s="130" t="s">
        <v>74</v>
      </c>
      <c r="B24" s="32">
        <f>SUM(B21:B23)</f>
        <v>49101.084385495436</v>
      </c>
      <c r="C24" s="33">
        <f>SUM(C21:C23)</f>
        <v>237669.02936556158</v>
      </c>
      <c r="D24" s="35">
        <f>IF(C24&lt;&gt;0,B24/C24,0)</f>
        <v>0.20659437418735982</v>
      </c>
      <c r="E24" s="32">
        <f>SUM(E21:E23)</f>
        <v>52052.96649210179</v>
      </c>
      <c r="F24" s="33">
        <f>SUM(F21:F23)</f>
        <v>53364.393390694946</v>
      </c>
      <c r="G24" s="35">
        <f>IF(F24&lt;&gt;0,E24/F24,0)</f>
        <v>0.97542505750994202</v>
      </c>
      <c r="H24" s="32">
        <f>SUM(H21:H23)</f>
        <v>35995.892228292156</v>
      </c>
      <c r="I24" s="33">
        <f>SUM(I21:I23)</f>
        <v>168138.94051173283</v>
      </c>
      <c r="J24" s="35">
        <f>IF(I24&lt;&gt;0,H24/I24,0)</f>
        <v>0.2140842098727293</v>
      </c>
      <c r="K24" s="32">
        <f>SUM(K21:K23)</f>
        <v>2183.9117369319865</v>
      </c>
      <c r="L24" s="33">
        <f>SUM(L21:L23)</f>
        <v>1066.5089936272493</v>
      </c>
      <c r="M24" s="35">
        <f>IF(L24&lt;&gt;0,K24/L24,0)</f>
        <v>2.0477199442119995</v>
      </c>
      <c r="N24" s="32">
        <f>SUM(N21:N23)</f>
        <v>502.60541552031168</v>
      </c>
      <c r="O24" s="33">
        <f>SUM(O21:O23)</f>
        <v>2280.4273147156146</v>
      </c>
      <c r="P24" s="35">
        <f>IF(O24&lt;&gt;0,N24/O24,0)</f>
        <v>0.22039966469310168</v>
      </c>
      <c r="Q24" s="32">
        <f>SUM(Q21:Q23)</f>
        <v>139836.46025834171</v>
      </c>
      <c r="R24" s="33">
        <f>SUM(R21:R23)</f>
        <v>462519.29957633221</v>
      </c>
      <c r="S24" s="35">
        <f>IF(R24&lt;&gt;0,Q24/R24,0)</f>
        <v>0.30233648711833633</v>
      </c>
      <c r="T24" s="10"/>
    </row>
    <row r="25" spans="1:20" ht="12.75" customHeight="1" x14ac:dyDescent="0.25">
      <c r="A25" s="63"/>
      <c r="B25" s="5"/>
      <c r="C25" s="48"/>
      <c r="D25" s="49"/>
      <c r="E25" s="48"/>
      <c r="F25" s="50"/>
      <c r="H25" s="51"/>
      <c r="J25" s="49"/>
    </row>
    <row r="26" spans="1:20" ht="12.75" customHeight="1" x14ac:dyDescent="0.25">
      <c r="B26" s="6" t="s">
        <v>47</v>
      </c>
      <c r="C26" s="71" t="s">
        <v>28</v>
      </c>
      <c r="D26" s="72">
        <f>'Table 5.12'!D33-'Table 5.8'!D21</f>
        <v>0.32106175802658038</v>
      </c>
      <c r="E26" s="48"/>
      <c r="F26" s="71" t="s">
        <v>28</v>
      </c>
      <c r="G26" s="72">
        <f>'Table 5.12'!G33-'Table 5.8'!G21</f>
        <v>0.97706472437175296</v>
      </c>
      <c r="H26" s="51"/>
      <c r="I26" s="71" t="s">
        <v>28</v>
      </c>
      <c r="J26" s="72">
        <f>'Table 5.12'!J33-'Table 5.8'!J21</f>
        <v>2.8788340257686222</v>
      </c>
      <c r="L26" s="71" t="s">
        <v>28</v>
      </c>
      <c r="M26" s="72">
        <f>'Table 5.12'!M33-'Table 5.8'!M21</f>
        <v>0</v>
      </c>
      <c r="O26" s="71" t="s">
        <v>28</v>
      </c>
      <c r="P26" s="72">
        <f>'Table 5.12'!P33-'Table 5.8'!P21</f>
        <v>0.29913861801786368</v>
      </c>
      <c r="R26" s="79" t="s">
        <v>28</v>
      </c>
      <c r="S26" s="80">
        <f>'Table 5.12'!S33-'Table 5.8'!S21</f>
        <v>0.33060018929993873</v>
      </c>
      <c r="T26" s="146"/>
    </row>
    <row r="27" spans="1:20" ht="12.75" customHeight="1" x14ac:dyDescent="0.25">
      <c r="C27" s="29" t="s">
        <v>29</v>
      </c>
      <c r="D27" s="73">
        <f>'Table 5.12'!D34-'Table 5.8'!D22</f>
        <v>0.71166007895767103</v>
      </c>
      <c r="F27" s="29" t="s">
        <v>29</v>
      </c>
      <c r="G27" s="73">
        <f>'Table 5.12'!G34-'Table 5.8'!G22</f>
        <v>1.0784617439335102</v>
      </c>
      <c r="H27" s="51"/>
      <c r="I27" s="29" t="s">
        <v>29</v>
      </c>
      <c r="J27" s="73">
        <f>'Table 5.12'!J34-'Table 5.8'!J22</f>
        <v>3.2310225766874199</v>
      </c>
      <c r="L27" s="29" t="s">
        <v>29</v>
      </c>
      <c r="M27" s="73">
        <f>'Table 5.12'!M34-'Table 5.8'!M22</f>
        <v>4.7999085305367357</v>
      </c>
      <c r="O27" s="29" t="s">
        <v>29</v>
      </c>
      <c r="P27" s="73">
        <f>'Table 5.12'!P34-'Table 5.8'!P22</f>
        <v>1.7089297853801073</v>
      </c>
      <c r="R27" s="81" t="s">
        <v>29</v>
      </c>
      <c r="S27" s="82">
        <f>'Table 5.12'!S34-'Table 5.8'!S22</f>
        <v>1.1927052551725348</v>
      </c>
      <c r="T27" s="146"/>
    </row>
    <row r="28" spans="1:20" x14ac:dyDescent="0.25">
      <c r="C28" s="29" t="s">
        <v>33</v>
      </c>
      <c r="D28" s="73">
        <f>'Table 5.12'!D35-'Table 5.8'!D23</f>
        <v>17.275212350184887</v>
      </c>
      <c r="F28" s="29" t="s">
        <v>33</v>
      </c>
      <c r="G28" s="73">
        <f>'Table 5.12'!G35-'Table 5.8'!G23</f>
        <v>-1.1468509257112887</v>
      </c>
      <c r="I28" s="29" t="s">
        <v>33</v>
      </c>
      <c r="J28" s="73">
        <f>'Table 5.12'!J35-'Table 5.8'!J23</f>
        <v>20.059269598426269</v>
      </c>
      <c r="L28" s="29" t="s">
        <v>33</v>
      </c>
      <c r="M28" s="73">
        <f>'Table 5.12'!M35-'Table 5.8'!M23</f>
        <v>18.873202868559979</v>
      </c>
      <c r="O28" s="29" t="s">
        <v>33</v>
      </c>
      <c r="P28" s="73">
        <f>'Table 5.12'!P35-'Table 5.8'!P23</f>
        <v>17.378605895679961</v>
      </c>
      <c r="R28" s="81" t="s">
        <v>33</v>
      </c>
      <c r="S28" s="82">
        <f>'Table 5.12'!S35-'Table 5.8'!S23</f>
        <v>18.044085277916199</v>
      </c>
      <c r="T28" s="146"/>
    </row>
    <row r="29" spans="1:20" x14ac:dyDescent="0.25">
      <c r="A29" s="66"/>
      <c r="B29" s="41"/>
      <c r="C29" s="74" t="s">
        <v>74</v>
      </c>
      <c r="D29" s="75">
        <f>'Table 5.12'!D36-'Table 5.8'!D24</f>
        <v>0.36608395224677659</v>
      </c>
      <c r="E29" s="41"/>
      <c r="F29" s="74" t="s">
        <v>74</v>
      </c>
      <c r="G29" s="75">
        <f>'Table 5.12'!G36-'Table 5.8'!G24</f>
        <v>0.97445541178312001</v>
      </c>
      <c r="H29" s="41"/>
      <c r="I29" s="74" t="s">
        <v>74</v>
      </c>
      <c r="J29" s="75">
        <f>'Table 5.12'!J36-'Table 5.8'!J24</f>
        <v>4.0444122828086249</v>
      </c>
      <c r="K29" s="41"/>
      <c r="L29" s="74" t="s">
        <v>74</v>
      </c>
      <c r="M29" s="75">
        <f>'Table 5.12'!M36-'Table 5.8'!M24</f>
        <v>13.466151689862386</v>
      </c>
      <c r="N29" s="41"/>
      <c r="O29" s="74" t="s">
        <v>74</v>
      </c>
      <c r="P29" s="75">
        <f>'Table 5.12'!P36-'Table 5.8'!P24</f>
        <v>1.0010072171889934</v>
      </c>
      <c r="Q29" s="41"/>
      <c r="R29" s="83" t="s">
        <v>74</v>
      </c>
      <c r="S29" s="84">
        <f>'Table 5.12'!S36-'Table 5.8'!S24</f>
        <v>0.38590939369410299</v>
      </c>
      <c r="T29" s="146"/>
    </row>
    <row r="30" spans="1:20" ht="13" x14ac:dyDescent="0.3">
      <c r="A30" s="53"/>
      <c r="B30" s="6" t="s">
        <v>75</v>
      </c>
      <c r="C30" s="71" t="s">
        <v>28</v>
      </c>
      <c r="D30" s="76">
        <f>IF('Table 5.12'!D33&lt;&gt;0,'Table 5.8'!D26/'Table 5.12'!D33,0)</f>
        <v>0.61272286466275327</v>
      </c>
      <c r="F30" s="71" t="s">
        <v>28</v>
      </c>
      <c r="G30" s="76">
        <f>IF('Table 5.12'!G33&lt;&gt;0,'Table 5.8'!G26/'Table 5.12'!G33,0)</f>
        <v>0.84298585954398464</v>
      </c>
      <c r="I30" s="71" t="s">
        <v>28</v>
      </c>
      <c r="J30" s="76">
        <f>IF('Table 5.12'!J33&lt;&gt;0,'Table 5.8'!J26/'Table 5.12'!J33,0)</f>
        <v>0.93601487372322745</v>
      </c>
      <c r="L30" s="71" t="s">
        <v>28</v>
      </c>
      <c r="M30" s="76">
        <f>IF('Table 5.12'!M33&lt;&gt;0,'Table 5.8'!M26/'Table 5.12'!M33,0)</f>
        <v>0</v>
      </c>
      <c r="O30" s="71" t="s">
        <v>28</v>
      </c>
      <c r="P30" s="76">
        <f>IF('Table 5.12'!P33&lt;&gt;0,'Table 5.8'!P26/'Table 5.12'!P33,0)</f>
        <v>0.57577781651998761</v>
      </c>
      <c r="Q30" s="41"/>
      <c r="R30" s="79" t="s">
        <v>28</v>
      </c>
      <c r="S30" s="85">
        <f>IF('Table 5.12'!S33&lt;&gt;0,'Table 5.8'!S26/'Table 5.12'!S33,0)</f>
        <v>0.62248792453745794</v>
      </c>
    </row>
    <row r="31" spans="1:20" ht="13" x14ac:dyDescent="0.3">
      <c r="A31" s="53"/>
      <c r="B31" s="54"/>
      <c r="C31" s="29" t="s">
        <v>29</v>
      </c>
      <c r="D31" s="77">
        <f>IF('Table 5.12'!D34&lt;&gt;0,'Table 5.8'!D27/'Table 5.12'!D34,0)</f>
        <v>0.41080287154363154</v>
      </c>
      <c r="F31" s="29" t="s">
        <v>29</v>
      </c>
      <c r="G31" s="77">
        <f>IF('Table 5.12'!G34&lt;&gt;0,'Table 5.8'!G27/'Table 5.12'!G34,0)</f>
        <v>0.52253616503453348</v>
      </c>
      <c r="I31" s="29" t="s">
        <v>29</v>
      </c>
      <c r="J31" s="77">
        <f>IF('Table 5.12'!J34&lt;&gt;0,'Table 5.8'!J27/'Table 5.12'!J34,0)</f>
        <v>0.76406655436316295</v>
      </c>
      <c r="L31" s="29" t="s">
        <v>29</v>
      </c>
      <c r="M31" s="77">
        <f>IF('Table 5.12'!M34&lt;&gt;0,'Table 5.8'!M27/'Table 5.12'!M34,0)</f>
        <v>0.82348601720474168</v>
      </c>
      <c r="O31" s="29" t="s">
        <v>29</v>
      </c>
      <c r="P31" s="77">
        <f>IF('Table 5.12'!P34&lt;&gt;0,'Table 5.8'!P27/'Table 5.12'!P34,0)</f>
        <v>1</v>
      </c>
      <c r="Q31" s="41"/>
      <c r="R31" s="81" t="s">
        <v>29</v>
      </c>
      <c r="S31" s="86">
        <f>IF('Table 5.12'!S34&lt;&gt;0,'Table 5.8'!S27/'Table 5.12'!S34,0)</f>
        <v>0.54721125858003239</v>
      </c>
    </row>
    <row r="32" spans="1:20" ht="13" x14ac:dyDescent="0.3">
      <c r="A32" s="53"/>
      <c r="C32" s="29" t="s">
        <v>33</v>
      </c>
      <c r="D32" s="77">
        <f>IF('Table 5.12'!D35&lt;&gt;0,'Table 5.8'!D28/'Table 5.12'!D35,0)</f>
        <v>1</v>
      </c>
      <c r="F32" s="29" t="s">
        <v>33</v>
      </c>
      <c r="G32" s="77">
        <f>IF('Table 5.12'!G35&lt;&gt;0,'Table 5.8'!G28/'Table 5.12'!G35,0)</f>
        <v>0</v>
      </c>
      <c r="I32" s="29" t="s">
        <v>33</v>
      </c>
      <c r="J32" s="77">
        <f>IF('Table 5.12'!J35&lt;&gt;0,'Table 5.8'!J28/'Table 5.12'!J35,0)</f>
        <v>0.93480253914442246</v>
      </c>
      <c r="L32" s="29" t="s">
        <v>33</v>
      </c>
      <c r="M32" s="77">
        <f>IF('Table 5.12'!M35&lt;&gt;0,'Table 5.8'!M28/'Table 5.12'!M35,0)</f>
        <v>0.89681810517010641</v>
      </c>
      <c r="O32" s="29" t="s">
        <v>33</v>
      </c>
      <c r="P32" s="77">
        <f>IF('Table 5.12'!P35&lt;&gt;0,'Table 5.8'!P28/'Table 5.12'!P35,0)</f>
        <v>1</v>
      </c>
      <c r="Q32" s="41"/>
      <c r="R32" s="81" t="s">
        <v>33</v>
      </c>
      <c r="S32" s="86">
        <f>IF('Table 5.12'!S35&lt;&gt;0,'Table 5.8'!S28/'Table 5.12'!S35,0)</f>
        <v>0.90008099045951417</v>
      </c>
    </row>
    <row r="33" spans="1:19" x14ac:dyDescent="0.25">
      <c r="A33" s="2"/>
      <c r="B33" s="41"/>
      <c r="C33" s="74" t="s">
        <v>74</v>
      </c>
      <c r="D33" s="78">
        <f>IF('Table 5.12'!D36&lt;&gt;0,'Table 5.8'!D29/'Table 5.12'!D36,0)</f>
        <v>0.63924883367989627</v>
      </c>
      <c r="F33" s="74" t="s">
        <v>74</v>
      </c>
      <c r="G33" s="78">
        <f>IF('Table 5.12'!G36&lt;&gt;0,'Table 5.8'!G29/'Table 5.12'!G36,0)</f>
        <v>0.49975135764932976</v>
      </c>
      <c r="H33" s="5"/>
      <c r="I33" s="74" t="s">
        <v>74</v>
      </c>
      <c r="J33" s="78">
        <f>IF('Table 5.12'!J36&lt;&gt;0,'Table 5.8'!J29/'Table 5.12'!J36,0)</f>
        <v>0.94972774775307334</v>
      </c>
      <c r="K33" s="41"/>
      <c r="L33" s="74" t="s">
        <v>74</v>
      </c>
      <c r="M33" s="78">
        <f>IF('Table 5.12'!M36&lt;&gt;0,'Table 5.8'!M29/'Table 5.12'!M36,0)</f>
        <v>0.86800716207330053</v>
      </c>
      <c r="O33" s="74" t="s">
        <v>74</v>
      </c>
      <c r="P33" s="78">
        <f>IF('Table 5.12'!P36&lt;&gt;0,'Table 5.8'!P29/'Table 5.12'!P36,0)</f>
        <v>0.81955262577734733</v>
      </c>
      <c r="R33" s="83" t="s">
        <v>74</v>
      </c>
      <c r="S33" s="87">
        <f>IF('Table 5.12'!S36&lt;&gt;0,'Table 5.8'!S29/'Table 5.12'!S36,0)</f>
        <v>0.56071442554593509</v>
      </c>
    </row>
    <row r="34" spans="1:19" ht="13" hidden="1" x14ac:dyDescent="0.3">
      <c r="A34" s="53"/>
      <c r="B34" s="41"/>
      <c r="F34" s="60"/>
      <c r="H34" s="5"/>
      <c r="J34" s="5"/>
      <c r="K34" s="41"/>
    </row>
    <row r="35" spans="1:19" hidden="1" x14ac:dyDescent="0.25">
      <c r="A35" s="66" t="s">
        <v>26</v>
      </c>
      <c r="B35" s="7">
        <f>B21-'Table 5.5'!B30</f>
        <v>0</v>
      </c>
      <c r="C35" s="7">
        <f>C21-'Table 5.5'!C30</f>
        <v>0</v>
      </c>
      <c r="D35" s="7">
        <f>D21-'Table 5.5'!D30</f>
        <v>0</v>
      </c>
      <c r="E35" s="7">
        <f>E21-'Table 5.5'!E30</f>
        <v>0</v>
      </c>
      <c r="F35" s="7">
        <f>F21-'Table 5.5'!F30</f>
        <v>0</v>
      </c>
      <c r="G35" s="7">
        <f>G21-'Table 5.5'!G30</f>
        <v>0</v>
      </c>
      <c r="H35" s="7">
        <f>H21-'Table 5.5'!H30</f>
        <v>0</v>
      </c>
      <c r="I35" s="7">
        <f>I21-'Table 5.5'!I30</f>
        <v>0</v>
      </c>
      <c r="J35" s="7">
        <f>J21-'Table 5.5'!J30</f>
        <v>0</v>
      </c>
      <c r="K35" s="7">
        <f>K21-'Table 5.5'!K30</f>
        <v>0</v>
      </c>
      <c r="L35" s="7">
        <f>L21-'Table 5.5'!L30</f>
        <v>0</v>
      </c>
      <c r="M35" s="7">
        <f>M21-'Table 5.5'!M30</f>
        <v>0</v>
      </c>
      <c r="N35" s="7">
        <f>N21-'Table 5.5'!N30</f>
        <v>0</v>
      </c>
      <c r="O35" s="7">
        <f>O21-'Table 5.5'!O30</f>
        <v>0</v>
      </c>
      <c r="P35" s="7">
        <f>P21-'Table 5.5'!P30</f>
        <v>0</v>
      </c>
      <c r="Q35" s="7">
        <f>Q21-'Table 5.5'!Q30</f>
        <v>0</v>
      </c>
      <c r="R35" s="7">
        <f>R21-'Table 5.5'!R30</f>
        <v>0</v>
      </c>
      <c r="S35" s="7">
        <f>S21-'Table 5.5'!S30</f>
        <v>0</v>
      </c>
    </row>
    <row r="36" spans="1:19" ht="13" hidden="1" x14ac:dyDescent="0.3">
      <c r="A36" s="53"/>
      <c r="B36" s="7">
        <f>B22-'Table 5.6'!B21</f>
        <v>0</v>
      </c>
      <c r="C36" s="7">
        <f>C22-'Table 5.6'!C21</f>
        <v>0</v>
      </c>
      <c r="D36" s="7">
        <f>D22-'Table 5.6'!D21</f>
        <v>0</v>
      </c>
      <c r="E36" s="7">
        <f>E22-'Table 5.6'!E21</f>
        <v>0</v>
      </c>
      <c r="F36" s="7">
        <f>F22-'Table 5.6'!F21</f>
        <v>0</v>
      </c>
      <c r="G36" s="7">
        <f>G22-'Table 5.6'!G21</f>
        <v>0</v>
      </c>
      <c r="H36" s="7">
        <f>H22-'Table 5.6'!H21</f>
        <v>0</v>
      </c>
      <c r="I36" s="7">
        <f>I22-'Table 5.6'!I21</f>
        <v>0</v>
      </c>
      <c r="J36" s="7">
        <f>J22-'Table 5.6'!J21</f>
        <v>0</v>
      </c>
      <c r="K36" s="7">
        <f>K22-'Table 5.6'!K21</f>
        <v>0</v>
      </c>
      <c r="L36" s="7">
        <f>L22-'Table 5.6'!L21</f>
        <v>0</v>
      </c>
      <c r="M36" s="7">
        <f>M22-'Table 5.6'!M21</f>
        <v>0</v>
      </c>
      <c r="N36" s="7">
        <f>N22-'Table 5.6'!N21</f>
        <v>0</v>
      </c>
      <c r="O36" s="7">
        <f>O22-'Table 5.6'!O21</f>
        <v>0</v>
      </c>
      <c r="P36" s="7">
        <f>P22-'Table 5.6'!P21</f>
        <v>0</v>
      </c>
      <c r="Q36" s="7">
        <f>Q22-'Table 5.6'!Q21</f>
        <v>0</v>
      </c>
      <c r="R36" s="7">
        <f>R22-'Table 5.6'!R21</f>
        <v>0</v>
      </c>
      <c r="S36" s="7">
        <f>S22-'Table 5.6'!S21</f>
        <v>0</v>
      </c>
    </row>
    <row r="37" spans="1:19" hidden="1" x14ac:dyDescent="0.25">
      <c r="B37" s="7">
        <f>B23-'Table 5.7'!B21</f>
        <v>0</v>
      </c>
      <c r="C37" s="7">
        <f>C23-'Table 5.7'!C21</f>
        <v>0</v>
      </c>
      <c r="D37" s="7">
        <f>D23-'Table 5.7'!D21</f>
        <v>0</v>
      </c>
      <c r="E37" s="7">
        <f>E23-'Table 5.7'!E21</f>
        <v>0</v>
      </c>
      <c r="F37" s="7">
        <f>F23-'Table 5.7'!F21</f>
        <v>0</v>
      </c>
      <c r="G37" s="7">
        <f>G23-'Table 5.7'!G21</f>
        <v>0</v>
      </c>
      <c r="H37" s="7">
        <f>H23-'Table 5.7'!H21</f>
        <v>0</v>
      </c>
      <c r="I37" s="7">
        <f>I23-'Table 5.7'!I21</f>
        <v>0</v>
      </c>
      <c r="J37" s="7">
        <f>J23-'Table 5.7'!J21</f>
        <v>0</v>
      </c>
      <c r="K37" s="7">
        <f>K23-'Table 5.7'!K21</f>
        <v>0</v>
      </c>
      <c r="L37" s="7">
        <f>L23-'Table 5.7'!L21</f>
        <v>0</v>
      </c>
      <c r="M37" s="7">
        <f>M23-'Table 5.7'!M21</f>
        <v>0</v>
      </c>
      <c r="N37" s="7">
        <f>N23-'Table 5.7'!N21</f>
        <v>0</v>
      </c>
      <c r="O37" s="7">
        <f>O23-'Table 5.7'!O21</f>
        <v>0</v>
      </c>
      <c r="P37" s="7">
        <f>P23-'Table 5.7'!P21</f>
        <v>0</v>
      </c>
      <c r="Q37" s="7">
        <f>Q23-'Table 5.7'!Q21</f>
        <v>0</v>
      </c>
      <c r="R37" s="7">
        <f>R23-'Table 5.7'!R21</f>
        <v>0</v>
      </c>
      <c r="S37" s="7">
        <f>S23-'Table 5.7'!S21</f>
        <v>0</v>
      </c>
    </row>
    <row r="38" spans="1:19" x14ac:dyDescent="0.25">
      <c r="A38" s="12"/>
      <c r="B38" s="12"/>
      <c r="C38" s="12"/>
      <c r="D38" s="12"/>
    </row>
    <row r="39" spans="1:19" x14ac:dyDescent="0.25">
      <c r="A39" s="3" t="s">
        <v>27</v>
      </c>
      <c r="C39" s="21"/>
    </row>
    <row r="40" spans="1:19" x14ac:dyDescent="0.25">
      <c r="A40" s="65" t="s">
        <v>80</v>
      </c>
      <c r="C40" s="21"/>
    </row>
    <row r="41" spans="1:19" x14ac:dyDescent="0.25">
      <c r="A41" s="65" t="s">
        <v>97</v>
      </c>
    </row>
    <row r="42" spans="1:19" x14ac:dyDescent="0.25">
      <c r="A42" s="65"/>
    </row>
    <row r="43" spans="1:19" x14ac:dyDescent="0.25">
      <c r="A43" s="65"/>
    </row>
  </sheetData>
  <phoneticPr fontId="5" type="noConversion"/>
  <printOptions horizontalCentered="1"/>
  <pageMargins left="0.75" right="0.75" top="1" bottom="1" header="0.5" footer="0.5"/>
  <pageSetup scale="69" orientation="landscape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Table 5.1</vt:lpstr>
      <vt:lpstr>Table 5.2</vt:lpstr>
      <vt:lpstr>Table 5.3</vt:lpstr>
      <vt:lpstr>Table 5.4</vt:lpstr>
      <vt:lpstr>Table 5.5</vt:lpstr>
      <vt:lpstr>Table 5.6</vt:lpstr>
      <vt:lpstr>Table 5.7</vt:lpstr>
      <vt:lpstr>Table 5.8</vt:lpstr>
      <vt:lpstr>Table 5.9</vt:lpstr>
      <vt:lpstr>Table 5.10</vt:lpstr>
      <vt:lpstr>Table 5.11</vt:lpstr>
      <vt:lpstr>Table 5.12</vt:lpstr>
      <vt:lpstr>checksum</vt:lpstr>
    </vt:vector>
  </TitlesOfParts>
  <Company>Christensen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stcutting</dc:creator>
  <cp:lastModifiedBy>Evans, Michelle A - Memphis, TN</cp:lastModifiedBy>
  <cp:lastPrinted>2006-03-23T16:17:34Z</cp:lastPrinted>
  <dcterms:created xsi:type="dcterms:W3CDTF">2006-02-08T18:35:02Z</dcterms:created>
  <dcterms:modified xsi:type="dcterms:W3CDTF">2023-12-18T18:20:22Z</dcterms:modified>
</cp:coreProperties>
</file>